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https://cackoncz-my.sharepoint.com/personal/marek_cacka_cz/Documents/Činžovníci/2025/"/>
    </mc:Choice>
  </mc:AlternateContent>
  <xr:revisionPtr revIDLastSave="185" documentId="8_{B8A97AFA-3EEA-47C1-9094-79735581ED17}" xr6:coauthVersionLast="47" xr6:coauthVersionMax="47" xr10:uidLastSave="{26C62B10-E125-4A9C-AF87-73AB467985FA}"/>
  <bookViews>
    <workbookView xWindow="-120" yWindow="-120" windowWidth="51840" windowHeight="21120" xr2:uid="{E5137A2A-E10D-40E5-8D93-F33DD7ACB3C4}"/>
  </bookViews>
  <sheets>
    <sheet name="simulace investice" sheetId="7" r:id="rId1"/>
    <sheet name="odpisy zrychlené" sheetId="8" r:id="rId2"/>
  </sheets>
  <definedNames>
    <definedName name="jistina">'simulace investice'!$B$6</definedName>
    <definedName name="kupnicena">'simulace investice'!$B$2</definedName>
    <definedName name="sazba">'simulace investice'!$B$7</definedName>
    <definedName name="splatnost">'simulace investice'!$B$8</definedName>
    <definedName name="tax">'simulace investice'!$X$7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" i="8" l="1"/>
  <c r="B6" i="7"/>
  <c r="X14" i="7"/>
  <c r="X15" i="7"/>
  <c r="X16" i="7"/>
  <c r="X17" i="7"/>
  <c r="X18" i="7"/>
  <c r="X19" i="7"/>
  <c r="X20" i="7"/>
  <c r="X21" i="7"/>
  <c r="X22" i="7"/>
  <c r="X23" i="7"/>
  <c r="X24" i="7"/>
  <c r="X25" i="7"/>
  <c r="X26" i="7"/>
  <c r="X27" i="7"/>
  <c r="X28" i="7"/>
  <c r="X29" i="7"/>
  <c r="X30" i="7"/>
  <c r="X31" i="7"/>
  <c r="X32" i="7"/>
  <c r="X33" i="7"/>
  <c r="X34" i="7"/>
  <c r="X35" i="7"/>
  <c r="X36" i="7"/>
  <c r="X37" i="7"/>
  <c r="X38" i="7"/>
  <c r="X39" i="7"/>
  <c r="X40" i="7"/>
  <c r="X41" i="7"/>
  <c r="X13" i="7"/>
  <c r="X12" i="7"/>
  <c r="O11" i="7"/>
  <c r="B12" i="7" l="1"/>
  <c r="I12" i="7" l="1"/>
  <c r="J12" i="7" s="1"/>
  <c r="G6" i="8"/>
  <c r="G7" i="8" s="1"/>
  <c r="G8" i="8" s="1"/>
  <c r="G9" i="8" s="1"/>
  <c r="G10" i="8" s="1"/>
  <c r="G11" i="8" s="1"/>
  <c r="G12" i="8" s="1"/>
  <c r="G13" i="8" s="1"/>
  <c r="G14" i="8" s="1"/>
  <c r="G15" i="8" s="1"/>
  <c r="G16" i="8" s="1"/>
  <c r="G17" i="8" s="1"/>
  <c r="G18" i="8" s="1"/>
  <c r="G19" i="8" s="1"/>
  <c r="G20" i="8" s="1"/>
  <c r="G21" i="8" s="1"/>
  <c r="G22" i="8" s="1"/>
  <c r="G23" i="8" s="1"/>
  <c r="G24" i="8" s="1"/>
  <c r="G25" i="8" s="1"/>
  <c r="G26" i="8" s="1"/>
  <c r="G27" i="8" s="1"/>
  <c r="G28" i="8" s="1"/>
  <c r="G29" i="8" s="1"/>
  <c r="G30" i="8" s="1"/>
  <c r="G31" i="8" s="1"/>
  <c r="G32" i="8" s="1"/>
  <c r="G33" i="8" s="1"/>
  <c r="G34" i="8" s="1"/>
  <c r="G5" i="8"/>
  <c r="C5" i="8"/>
  <c r="A6" i="8"/>
  <c r="A7" i="8" s="1"/>
  <c r="A8" i="8" s="1"/>
  <c r="A9" i="8" s="1"/>
  <c r="A10" i="8" s="1"/>
  <c r="A11" i="8" s="1"/>
  <c r="A12" i="8" s="1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A34" i="8" s="1"/>
  <c r="B5" i="8"/>
  <c r="D12" i="7"/>
  <c r="O12" i="7"/>
  <c r="P12" i="7" s="1"/>
  <c r="Q12" i="7" s="1"/>
  <c r="G11" i="7"/>
  <c r="C11" i="7"/>
  <c r="C12" i="7" s="1"/>
  <c r="C13" i="7" s="1"/>
  <c r="C14" i="7" s="1"/>
  <c r="C15" i="7" s="1"/>
  <c r="C16" i="7" s="1"/>
  <c r="C17" i="7" s="1"/>
  <c r="C18" i="7" s="1"/>
  <c r="C19" i="7" s="1"/>
  <c r="C20" i="7" s="1"/>
  <c r="C21" i="7" s="1"/>
  <c r="C22" i="7" s="1"/>
  <c r="C23" i="7" s="1"/>
  <c r="C24" i="7" s="1"/>
  <c r="C25" i="7" s="1"/>
  <c r="C26" i="7" s="1"/>
  <c r="C27" i="7" s="1"/>
  <c r="C28" i="7" s="1"/>
  <c r="C29" i="7" s="1"/>
  <c r="C30" i="7" s="1"/>
  <c r="C31" i="7" s="1"/>
  <c r="C32" i="7" s="1"/>
  <c r="C33" i="7" s="1"/>
  <c r="C34" i="7" s="1"/>
  <c r="C35" i="7" s="1"/>
  <c r="C36" i="7" s="1"/>
  <c r="C37" i="7" s="1"/>
  <c r="C38" i="7" s="1"/>
  <c r="C39" i="7" s="1"/>
  <c r="C40" i="7" s="1"/>
  <c r="C41" i="7" s="1"/>
  <c r="B13" i="7" l="1"/>
  <c r="I13" i="7"/>
  <c r="J13" i="7" s="1"/>
  <c r="K12" i="7"/>
  <c r="M12" i="7" s="1"/>
  <c r="O13" i="7"/>
  <c r="O14" i="7" s="1"/>
  <c r="P14" i="7" s="1"/>
  <c r="Q14" i="7" s="1"/>
  <c r="E12" i="7"/>
  <c r="W12" i="7" l="1"/>
  <c r="Y12" i="7" s="1"/>
  <c r="Z12" i="7" s="1"/>
  <c r="L12" i="7"/>
  <c r="T12" i="7"/>
  <c r="B14" i="7"/>
  <c r="D13" i="7"/>
  <c r="I14" i="7"/>
  <c r="J14" i="7" s="1"/>
  <c r="K13" i="7"/>
  <c r="L13" i="7" s="1"/>
  <c r="F12" i="7"/>
  <c r="G12" i="7" s="1"/>
  <c r="E13" i="7" s="1"/>
  <c r="W13" i="7" s="1"/>
  <c r="P13" i="7"/>
  <c r="Q13" i="7" s="1"/>
  <c r="O15" i="7"/>
  <c r="P15" i="7" s="1"/>
  <c r="Q15" i="7" s="1"/>
  <c r="R12" i="7"/>
  <c r="T13" i="7" l="1"/>
  <c r="AB12" i="7"/>
  <c r="U12" i="7"/>
  <c r="M13" i="7"/>
  <c r="K14" i="7"/>
  <c r="L14" i="7" s="1"/>
  <c r="I15" i="7"/>
  <c r="J15" i="7" s="1"/>
  <c r="B15" i="7"/>
  <c r="D14" i="7"/>
  <c r="O16" i="7"/>
  <c r="O17" i="7" s="1"/>
  <c r="F13" i="7"/>
  <c r="G13" i="7" s="1"/>
  <c r="E14" i="7" s="1"/>
  <c r="W14" i="7" s="1"/>
  <c r="T14" i="7"/>
  <c r="R13" i="7"/>
  <c r="M14" i="7" l="1"/>
  <c r="I16" i="7"/>
  <c r="J16" i="7" s="1"/>
  <c r="K15" i="7"/>
  <c r="L15" i="7" s="1"/>
  <c r="P16" i="7"/>
  <c r="Q16" i="7" s="1"/>
  <c r="B16" i="7"/>
  <c r="D15" i="7"/>
  <c r="F14" i="7"/>
  <c r="G14" i="7" s="1"/>
  <c r="E15" i="7" s="1"/>
  <c r="W15" i="7" s="1"/>
  <c r="T15" i="7"/>
  <c r="U13" i="7"/>
  <c r="R14" i="7"/>
  <c r="I17" i="7"/>
  <c r="J17" i="7" s="1"/>
  <c r="O18" i="7"/>
  <c r="P17" i="7"/>
  <c r="Q17" i="7" s="1"/>
  <c r="K16" i="7" l="1"/>
  <c r="L16" i="7" s="1"/>
  <c r="M15" i="7"/>
  <c r="B17" i="7"/>
  <c r="D16" i="7"/>
  <c r="F15" i="7"/>
  <c r="G15" i="7" s="1"/>
  <c r="E16" i="7" s="1"/>
  <c r="W16" i="7" s="1"/>
  <c r="T16" i="7"/>
  <c r="U14" i="7"/>
  <c r="R15" i="7"/>
  <c r="K17" i="7"/>
  <c r="L17" i="7" s="1"/>
  <c r="I18" i="7"/>
  <c r="J18" i="7" s="1"/>
  <c r="O19" i="7"/>
  <c r="P18" i="7"/>
  <c r="Q18" i="7" s="1"/>
  <c r="M16" i="7" l="1"/>
  <c r="B18" i="7"/>
  <c r="K18" i="7" s="1"/>
  <c r="L18" i="7" s="1"/>
  <c r="D17" i="7"/>
  <c r="F16" i="7"/>
  <c r="G16" i="7" s="1"/>
  <c r="E17" i="7" s="1"/>
  <c r="W17" i="7" s="1"/>
  <c r="M17" i="7"/>
  <c r="T17" i="7"/>
  <c r="U15" i="7"/>
  <c r="R16" i="7"/>
  <c r="I19" i="7"/>
  <c r="J19" i="7" s="1"/>
  <c r="O20" i="7"/>
  <c r="P19" i="7"/>
  <c r="Q19" i="7" s="1"/>
  <c r="B19" i="7" l="1"/>
  <c r="K19" i="7" s="1"/>
  <c r="L19" i="7" s="1"/>
  <c r="D18" i="7"/>
  <c r="F17" i="7"/>
  <c r="G17" i="7" s="1"/>
  <c r="E18" i="7" s="1"/>
  <c r="W18" i="7" s="1"/>
  <c r="M18" i="7"/>
  <c r="T18" i="7"/>
  <c r="U16" i="7"/>
  <c r="R17" i="7"/>
  <c r="I20" i="7"/>
  <c r="J20" i="7" s="1"/>
  <c r="O21" i="7"/>
  <c r="P20" i="7"/>
  <c r="Q20" i="7" s="1"/>
  <c r="B20" i="7" l="1"/>
  <c r="K20" i="7" s="1"/>
  <c r="L20" i="7" s="1"/>
  <c r="D19" i="7"/>
  <c r="F18" i="7"/>
  <c r="G18" i="7" s="1"/>
  <c r="E19" i="7" s="1"/>
  <c r="W19" i="7" s="1"/>
  <c r="M19" i="7"/>
  <c r="T19" i="7"/>
  <c r="U17" i="7"/>
  <c r="R18" i="7"/>
  <c r="I21" i="7"/>
  <c r="J21" i="7" s="1"/>
  <c r="O22" i="7"/>
  <c r="P21" i="7"/>
  <c r="Q21" i="7" s="1"/>
  <c r="B21" i="7" l="1"/>
  <c r="K21" i="7" s="1"/>
  <c r="D20" i="7"/>
  <c r="F19" i="7"/>
  <c r="G19" i="7" s="1"/>
  <c r="E20" i="7" s="1"/>
  <c r="W20" i="7" s="1"/>
  <c r="M20" i="7"/>
  <c r="T20" i="7"/>
  <c r="U18" i="7"/>
  <c r="R19" i="7"/>
  <c r="I22" i="7"/>
  <c r="J22" i="7" s="1"/>
  <c r="O23" i="7"/>
  <c r="P22" i="7"/>
  <c r="Q22" i="7" s="1"/>
  <c r="L21" i="7" l="1"/>
  <c r="M21" i="7"/>
  <c r="B22" i="7"/>
  <c r="K22" i="7" s="1"/>
  <c r="L22" i="7" s="1"/>
  <c r="D21" i="7"/>
  <c r="F20" i="7"/>
  <c r="G20" i="7" s="1"/>
  <c r="E21" i="7" s="1"/>
  <c r="W21" i="7" s="1"/>
  <c r="T21" i="7"/>
  <c r="U19" i="7"/>
  <c r="R20" i="7"/>
  <c r="I23" i="7"/>
  <c r="J23" i="7" s="1"/>
  <c r="O24" i="7"/>
  <c r="P23" i="7"/>
  <c r="Q23" i="7" s="1"/>
  <c r="B23" i="7" l="1"/>
  <c r="K23" i="7" s="1"/>
  <c r="L23" i="7" s="1"/>
  <c r="D22" i="7"/>
  <c r="F21" i="7"/>
  <c r="G21" i="7" s="1"/>
  <c r="E22" i="7" s="1"/>
  <c r="W22" i="7" s="1"/>
  <c r="M22" i="7"/>
  <c r="T22" i="7"/>
  <c r="U20" i="7"/>
  <c r="R21" i="7"/>
  <c r="I24" i="7"/>
  <c r="J24" i="7" s="1"/>
  <c r="O25" i="7"/>
  <c r="P24" i="7"/>
  <c r="Q24" i="7" s="1"/>
  <c r="B24" i="7" l="1"/>
  <c r="K24" i="7" s="1"/>
  <c r="L24" i="7" s="1"/>
  <c r="D23" i="7"/>
  <c r="F22" i="7"/>
  <c r="G22" i="7" s="1"/>
  <c r="E23" i="7" s="1"/>
  <c r="W23" i="7" s="1"/>
  <c r="M23" i="7"/>
  <c r="T23" i="7"/>
  <c r="U21" i="7"/>
  <c r="R22" i="7"/>
  <c r="I25" i="7"/>
  <c r="J25" i="7" s="1"/>
  <c r="O26" i="7"/>
  <c r="P25" i="7"/>
  <c r="Q25" i="7" s="1"/>
  <c r="B25" i="7" l="1"/>
  <c r="K25" i="7" s="1"/>
  <c r="L25" i="7" s="1"/>
  <c r="D24" i="7"/>
  <c r="F23" i="7"/>
  <c r="G23" i="7" s="1"/>
  <c r="E24" i="7" s="1"/>
  <c r="W24" i="7" s="1"/>
  <c r="M24" i="7"/>
  <c r="T24" i="7"/>
  <c r="U22" i="7"/>
  <c r="R23" i="7"/>
  <c r="I26" i="7"/>
  <c r="J26" i="7" s="1"/>
  <c r="O27" i="7"/>
  <c r="P26" i="7"/>
  <c r="Q26" i="7" s="1"/>
  <c r="B26" i="7" l="1"/>
  <c r="D25" i="7"/>
  <c r="F24" i="7"/>
  <c r="G24" i="7" s="1"/>
  <c r="E25" i="7" s="1"/>
  <c r="W25" i="7" s="1"/>
  <c r="M25" i="7"/>
  <c r="T25" i="7"/>
  <c r="U23" i="7"/>
  <c r="R24" i="7"/>
  <c r="I27" i="7"/>
  <c r="J27" i="7" s="1"/>
  <c r="O28" i="7"/>
  <c r="P27" i="7"/>
  <c r="Q27" i="7" s="1"/>
  <c r="B27" i="7" l="1"/>
  <c r="K27" i="7" s="1"/>
  <c r="L27" i="7" s="1"/>
  <c r="D26" i="7"/>
  <c r="K26" i="7"/>
  <c r="L26" i="7" s="1"/>
  <c r="F25" i="7"/>
  <c r="G25" i="7" s="1"/>
  <c r="E26" i="7" s="1"/>
  <c r="W26" i="7" s="1"/>
  <c r="U24" i="7"/>
  <c r="R25" i="7"/>
  <c r="I28" i="7"/>
  <c r="J28" i="7" s="1"/>
  <c r="O29" i="7"/>
  <c r="P28" i="7"/>
  <c r="Q28" i="7" s="1"/>
  <c r="T26" i="7" l="1"/>
  <c r="M26" i="7"/>
  <c r="M27" i="7" s="1"/>
  <c r="B28" i="7"/>
  <c r="K28" i="7" s="1"/>
  <c r="L28" i="7" s="1"/>
  <c r="D27" i="7"/>
  <c r="F26" i="7"/>
  <c r="G26" i="7" s="1"/>
  <c r="E27" i="7" s="1"/>
  <c r="W27" i="7" s="1"/>
  <c r="T27" i="7"/>
  <c r="U25" i="7"/>
  <c r="R26" i="7"/>
  <c r="I29" i="7"/>
  <c r="J29" i="7" s="1"/>
  <c r="O30" i="7"/>
  <c r="P29" i="7"/>
  <c r="Q29" i="7" s="1"/>
  <c r="B29" i="7" l="1"/>
  <c r="K29" i="7" s="1"/>
  <c r="L29" i="7" s="1"/>
  <c r="D28" i="7"/>
  <c r="F27" i="7"/>
  <c r="G27" i="7" s="1"/>
  <c r="E28" i="7" s="1"/>
  <c r="W28" i="7" s="1"/>
  <c r="M28" i="7"/>
  <c r="T28" i="7"/>
  <c r="U26" i="7"/>
  <c r="R27" i="7"/>
  <c r="I30" i="7"/>
  <c r="J30" i="7" s="1"/>
  <c r="O31" i="7"/>
  <c r="P30" i="7"/>
  <c r="Q30" i="7" s="1"/>
  <c r="B30" i="7" l="1"/>
  <c r="K30" i="7" s="1"/>
  <c r="L30" i="7" s="1"/>
  <c r="D29" i="7"/>
  <c r="F28" i="7"/>
  <c r="G28" i="7" s="1"/>
  <c r="E29" i="7" s="1"/>
  <c r="W29" i="7" s="1"/>
  <c r="M29" i="7"/>
  <c r="T29" i="7"/>
  <c r="U27" i="7"/>
  <c r="R28" i="7"/>
  <c r="I31" i="7"/>
  <c r="J31" i="7" s="1"/>
  <c r="O32" i="7"/>
  <c r="P31" i="7"/>
  <c r="Q31" i="7" s="1"/>
  <c r="B31" i="7" l="1"/>
  <c r="K31" i="7" s="1"/>
  <c r="L31" i="7" s="1"/>
  <c r="D30" i="7"/>
  <c r="F29" i="7"/>
  <c r="G29" i="7" s="1"/>
  <c r="E30" i="7" s="1"/>
  <c r="W30" i="7" s="1"/>
  <c r="M30" i="7"/>
  <c r="T30" i="7"/>
  <c r="U28" i="7"/>
  <c r="R29" i="7"/>
  <c r="I32" i="7"/>
  <c r="J32" i="7" s="1"/>
  <c r="O33" i="7"/>
  <c r="P32" i="7"/>
  <c r="Q32" i="7" s="1"/>
  <c r="B32" i="7" l="1"/>
  <c r="K32" i="7" s="1"/>
  <c r="L32" i="7" s="1"/>
  <c r="D31" i="7"/>
  <c r="F30" i="7"/>
  <c r="G30" i="7" s="1"/>
  <c r="E31" i="7" s="1"/>
  <c r="W31" i="7" s="1"/>
  <c r="M31" i="7"/>
  <c r="T31" i="7"/>
  <c r="U29" i="7"/>
  <c r="R30" i="7"/>
  <c r="I33" i="7"/>
  <c r="J33" i="7" s="1"/>
  <c r="O34" i="7"/>
  <c r="P33" i="7"/>
  <c r="Q33" i="7" s="1"/>
  <c r="B33" i="7" l="1"/>
  <c r="K33" i="7" s="1"/>
  <c r="L33" i="7" s="1"/>
  <c r="D32" i="7"/>
  <c r="F31" i="7"/>
  <c r="G31" i="7" s="1"/>
  <c r="E32" i="7" s="1"/>
  <c r="W32" i="7" s="1"/>
  <c r="M32" i="7"/>
  <c r="T32" i="7"/>
  <c r="U30" i="7"/>
  <c r="R31" i="7"/>
  <c r="I34" i="7"/>
  <c r="J34" i="7" s="1"/>
  <c r="O35" i="7"/>
  <c r="P34" i="7"/>
  <c r="Q34" i="7" s="1"/>
  <c r="B34" i="7" l="1"/>
  <c r="K34" i="7" s="1"/>
  <c r="L34" i="7" s="1"/>
  <c r="D33" i="7"/>
  <c r="F32" i="7"/>
  <c r="G32" i="7" s="1"/>
  <c r="E33" i="7" s="1"/>
  <c r="W33" i="7" s="1"/>
  <c r="M33" i="7"/>
  <c r="T33" i="7"/>
  <c r="U31" i="7"/>
  <c r="R32" i="7"/>
  <c r="I35" i="7"/>
  <c r="J35" i="7" s="1"/>
  <c r="O36" i="7"/>
  <c r="P35" i="7"/>
  <c r="Q35" i="7" s="1"/>
  <c r="B35" i="7" l="1"/>
  <c r="K35" i="7" s="1"/>
  <c r="L35" i="7" s="1"/>
  <c r="D34" i="7"/>
  <c r="F33" i="7"/>
  <c r="G33" i="7" s="1"/>
  <c r="E34" i="7" s="1"/>
  <c r="W34" i="7" s="1"/>
  <c r="M34" i="7"/>
  <c r="T34" i="7"/>
  <c r="U32" i="7"/>
  <c r="R33" i="7"/>
  <c r="I36" i="7"/>
  <c r="J36" i="7" s="1"/>
  <c r="O37" i="7"/>
  <c r="P36" i="7"/>
  <c r="Q36" i="7" s="1"/>
  <c r="B36" i="7" l="1"/>
  <c r="K36" i="7" s="1"/>
  <c r="L36" i="7" s="1"/>
  <c r="D35" i="7"/>
  <c r="F34" i="7"/>
  <c r="G34" i="7" s="1"/>
  <c r="E35" i="7" s="1"/>
  <c r="W35" i="7" s="1"/>
  <c r="M35" i="7"/>
  <c r="T35" i="7"/>
  <c r="U33" i="7"/>
  <c r="R34" i="7"/>
  <c r="I37" i="7"/>
  <c r="J37" i="7" s="1"/>
  <c r="O38" i="7"/>
  <c r="P37" i="7"/>
  <c r="Q37" i="7" s="1"/>
  <c r="B37" i="7" l="1"/>
  <c r="K37" i="7" s="1"/>
  <c r="L37" i="7" s="1"/>
  <c r="D36" i="7"/>
  <c r="F35" i="7"/>
  <c r="G35" i="7" s="1"/>
  <c r="E36" i="7" s="1"/>
  <c r="W36" i="7" s="1"/>
  <c r="M36" i="7"/>
  <c r="T36" i="7"/>
  <c r="U34" i="7"/>
  <c r="R35" i="7"/>
  <c r="I38" i="7"/>
  <c r="J38" i="7" s="1"/>
  <c r="O39" i="7"/>
  <c r="P38" i="7"/>
  <c r="Q38" i="7" s="1"/>
  <c r="B38" i="7" l="1"/>
  <c r="K38" i="7" s="1"/>
  <c r="L38" i="7" s="1"/>
  <c r="D37" i="7"/>
  <c r="F36" i="7"/>
  <c r="G36" i="7" s="1"/>
  <c r="E37" i="7" s="1"/>
  <c r="W37" i="7" s="1"/>
  <c r="M37" i="7"/>
  <c r="T37" i="7"/>
  <c r="U35" i="7"/>
  <c r="R36" i="7"/>
  <c r="I39" i="7"/>
  <c r="J39" i="7" s="1"/>
  <c r="O40" i="7"/>
  <c r="P39" i="7"/>
  <c r="Q39" i="7" s="1"/>
  <c r="B39" i="7" l="1"/>
  <c r="K39" i="7" s="1"/>
  <c r="L39" i="7" s="1"/>
  <c r="D38" i="7"/>
  <c r="F37" i="7"/>
  <c r="G37" i="7" s="1"/>
  <c r="E38" i="7" s="1"/>
  <c r="W38" i="7" s="1"/>
  <c r="M38" i="7"/>
  <c r="T38" i="7"/>
  <c r="U36" i="7"/>
  <c r="R37" i="7"/>
  <c r="I40" i="7"/>
  <c r="J40" i="7" s="1"/>
  <c r="O41" i="7"/>
  <c r="P41" i="7" s="1"/>
  <c r="Q41" i="7" s="1"/>
  <c r="P40" i="7"/>
  <c r="Q40" i="7" s="1"/>
  <c r="B40" i="7" l="1"/>
  <c r="K40" i="7" s="1"/>
  <c r="L40" i="7" s="1"/>
  <c r="D39" i="7"/>
  <c r="F38" i="7"/>
  <c r="G38" i="7" s="1"/>
  <c r="E39" i="7" s="1"/>
  <c r="W39" i="7" s="1"/>
  <c r="M39" i="7"/>
  <c r="T39" i="7"/>
  <c r="U37" i="7"/>
  <c r="R38" i="7"/>
  <c r="I41" i="7"/>
  <c r="B41" i="7" l="1"/>
  <c r="K41" i="7" s="1"/>
  <c r="D40" i="7"/>
  <c r="J41" i="7"/>
  <c r="F39" i="7"/>
  <c r="G39" i="7" s="1"/>
  <c r="E40" i="7" s="1"/>
  <c r="W40" i="7" s="1"/>
  <c r="M40" i="7"/>
  <c r="T40" i="7"/>
  <c r="U38" i="7"/>
  <c r="R39" i="7"/>
  <c r="T41" i="7" l="1"/>
  <c r="L41" i="7"/>
  <c r="M41" i="7"/>
  <c r="D41" i="7"/>
  <c r="F40" i="7"/>
  <c r="G40" i="7" s="1"/>
  <c r="E41" i="7" s="1"/>
  <c r="W41" i="7" s="1"/>
  <c r="U39" i="7"/>
  <c r="R40" i="7"/>
  <c r="F41" i="7" l="1"/>
  <c r="G41" i="7" s="1"/>
  <c r="R41" i="7"/>
  <c r="U41" i="7" s="1"/>
  <c r="U40" i="7"/>
  <c r="D5" i="8"/>
  <c r="B6" i="8" s="1"/>
  <c r="Y13" i="7" s="1"/>
  <c r="Z13" i="7" l="1"/>
  <c r="AB13" i="7"/>
  <c r="C6" i="8"/>
  <c r="D6" i="8" s="1"/>
  <c r="C7" i="8" l="1"/>
  <c r="B7" i="8"/>
  <c r="Y14" i="7" s="1"/>
  <c r="D7" i="8" l="1"/>
  <c r="C8" i="8" s="1"/>
  <c r="Z14" i="7"/>
  <c r="AB14" i="7"/>
  <c r="B8" i="8"/>
  <c r="Y15" i="7" s="1"/>
  <c r="Z15" i="7" l="1"/>
  <c r="AB15" i="7"/>
  <c r="D8" i="8"/>
  <c r="C9" i="8" s="1"/>
  <c r="B9" i="8" l="1"/>
  <c r="Y16" i="7" s="1"/>
  <c r="Z16" i="7"/>
  <c r="AB16" i="7"/>
  <c r="D9" i="8" l="1"/>
  <c r="C10" i="8" l="1"/>
  <c r="B10" i="8"/>
  <c r="Y17" i="7" s="1"/>
  <c r="Z17" i="7" l="1"/>
  <c r="AB17" i="7"/>
  <c r="D10" i="8"/>
  <c r="C11" i="8" l="1"/>
  <c r="B11" i="8"/>
  <c r="Y18" i="7" s="1"/>
  <c r="AB18" i="7" l="1"/>
  <c r="Z18" i="7"/>
  <c r="D11" i="8"/>
  <c r="C12" i="8" l="1"/>
  <c r="B12" i="8"/>
  <c r="Y19" i="7" s="1"/>
  <c r="Y20" i="7"/>
  <c r="AB19" i="7" l="1"/>
  <c r="Z19" i="7"/>
  <c r="D12" i="8"/>
  <c r="Z20" i="7"/>
  <c r="AB20" i="7"/>
  <c r="C13" i="8" l="1"/>
  <c r="D13" i="8" s="1"/>
  <c r="B13" i="8"/>
  <c r="B14" i="8" l="1"/>
  <c r="Y21" i="7" s="1"/>
  <c r="C14" i="8"/>
  <c r="D14" i="8" s="1"/>
  <c r="C15" i="8"/>
  <c r="B15" i="8"/>
  <c r="Y22" i="7" s="1"/>
  <c r="Z21" i="7" l="1"/>
  <c r="AB21" i="7"/>
  <c r="Z22" i="7"/>
  <c r="AB22" i="7"/>
  <c r="D15" i="8"/>
  <c r="B16" i="8" l="1"/>
  <c r="Y23" i="7" s="1"/>
  <c r="C16" i="8"/>
  <c r="D16" i="8" l="1"/>
  <c r="C17" i="8" s="1"/>
  <c r="B17" i="8"/>
  <c r="Y24" i="7" s="1"/>
  <c r="AB23" i="7"/>
  <c r="Z23" i="7"/>
  <c r="D17" i="8" l="1"/>
  <c r="C18" i="8" s="1"/>
  <c r="Z24" i="7"/>
  <c r="AB24" i="7"/>
  <c r="B18" i="8" l="1"/>
  <c r="Y25" i="7" s="1"/>
  <c r="Z25" i="7"/>
  <c r="AB25" i="7"/>
  <c r="D18" i="8"/>
  <c r="C19" i="8" l="1"/>
  <c r="B19" i="8"/>
  <c r="Y26" i="7" s="1"/>
  <c r="Z26" i="7" l="1"/>
  <c r="AB26" i="7"/>
  <c r="D19" i="8"/>
  <c r="C20" i="8" l="1"/>
  <c r="B20" i="8"/>
  <c r="Y27" i="7" s="1"/>
  <c r="Z27" i="7" l="1"/>
  <c r="AB27" i="7"/>
  <c r="D20" i="8"/>
  <c r="C21" i="8" l="1"/>
  <c r="B21" i="8"/>
  <c r="Y28" i="7" s="1"/>
  <c r="Z28" i="7" l="1"/>
  <c r="AB28" i="7"/>
  <c r="D21" i="8"/>
  <c r="C22" i="8" l="1"/>
  <c r="B22" i="8"/>
  <c r="Y29" i="7" s="1"/>
  <c r="Z29" i="7" l="1"/>
  <c r="AB29" i="7"/>
  <c r="D22" i="8"/>
  <c r="C23" i="8" l="1"/>
  <c r="B23" i="8"/>
  <c r="Y30" i="7" s="1"/>
  <c r="Z30" i="7" l="1"/>
  <c r="AB30" i="7"/>
  <c r="D23" i="8"/>
  <c r="C24" i="8" l="1"/>
  <c r="B24" i="8"/>
  <c r="Y31" i="7" s="1"/>
  <c r="Z31" i="7" l="1"/>
  <c r="AB31" i="7"/>
  <c r="D24" i="8"/>
  <c r="B25" i="8" l="1"/>
  <c r="Y32" i="7" s="1"/>
  <c r="C25" i="8"/>
  <c r="D25" i="8" s="1"/>
  <c r="Z32" i="7" l="1"/>
  <c r="AB32" i="7"/>
  <c r="B26" i="8"/>
  <c r="Y33" i="7" s="1"/>
  <c r="C26" i="8"/>
  <c r="D26" i="8" l="1"/>
  <c r="Z33" i="7"/>
  <c r="AB33" i="7"/>
  <c r="C27" i="8"/>
  <c r="B27" i="8"/>
  <c r="Y34" i="7" s="1"/>
  <c r="Z34" i="7" l="1"/>
  <c r="AB34" i="7"/>
  <c r="D27" i="8"/>
  <c r="C28" i="8" l="1"/>
  <c r="B28" i="8"/>
  <c r="Y35" i="7" s="1"/>
  <c r="Z35" i="7" l="1"/>
  <c r="AB35" i="7"/>
  <c r="D28" i="8"/>
  <c r="B29" i="8" l="1"/>
  <c r="Y36" i="7" s="1"/>
  <c r="C29" i="8"/>
  <c r="D29" i="8" l="1"/>
  <c r="C30" i="8" s="1"/>
  <c r="Z36" i="7"/>
  <c r="AB36" i="7"/>
  <c r="B30" i="8" l="1"/>
  <c r="Y37" i="7" s="1"/>
  <c r="Z37" i="7"/>
  <c r="AB37" i="7"/>
  <c r="D30" i="8"/>
  <c r="C31" i="8" l="1"/>
  <c r="B31" i="8"/>
  <c r="Y38" i="7" s="1"/>
  <c r="Z38" i="7" l="1"/>
  <c r="AB38" i="7"/>
  <c r="D31" i="8"/>
  <c r="C32" i="8" l="1"/>
  <c r="B32" i="8"/>
  <c r="Y39" i="7" s="1"/>
  <c r="Z39" i="7" l="1"/>
  <c r="AB39" i="7"/>
  <c r="D32" i="8"/>
  <c r="B33" i="8" l="1"/>
  <c r="Y40" i="7" s="1"/>
  <c r="C33" i="8"/>
  <c r="D33" i="8" l="1"/>
  <c r="C34" i="8" s="1"/>
  <c r="Z40" i="7"/>
  <c r="AB40" i="7"/>
  <c r="B34" i="8" l="1"/>
  <c r="Y41" i="7" s="1"/>
  <c r="Z41" i="7" s="1"/>
  <c r="D34" i="8" l="1"/>
  <c r="AB41" i="7"/>
</calcChain>
</file>

<file path=xl/sharedStrings.xml><?xml version="1.0" encoding="utf-8"?>
<sst xmlns="http://schemas.openxmlformats.org/spreadsheetml/2006/main" count="79" uniqueCount="64">
  <si>
    <t>kupní cena:</t>
  </si>
  <si>
    <t>zástava:</t>
  </si>
  <si>
    <t>www.cinzovnici.cz</t>
  </si>
  <si>
    <t>LTV:</t>
  </si>
  <si>
    <t>hypotéka</t>
  </si>
  <si>
    <t>nájem - pravidelné CF</t>
  </si>
  <si>
    <t>daňová úspora</t>
  </si>
  <si>
    <t>počáteční nájem</t>
  </si>
  <si>
    <t>úrok</t>
  </si>
  <si>
    <t>růst nájmu</t>
  </si>
  <si>
    <t>růst nemovitosti</t>
  </si>
  <si>
    <t>daňová sazba</t>
  </si>
  <si>
    <t>splatnost</t>
  </si>
  <si>
    <t>let</t>
  </si>
  <si>
    <t>pozoro na konci fixace se může sazba výrazně změnit</t>
  </si>
  <si>
    <t>nad cca 1,6 mil ročně</t>
  </si>
  <si>
    <t>rok</t>
  </si>
  <si>
    <t>Splátka</t>
  </si>
  <si>
    <t>úroková sazba</t>
  </si>
  <si>
    <t>Úrok</t>
  </si>
  <si>
    <t>Úmor</t>
  </si>
  <si>
    <t>Dluh</t>
  </si>
  <si>
    <t>nájem</t>
  </si>
  <si>
    <t>výnos z nájmu</t>
  </si>
  <si>
    <t>kumulativně</t>
  </si>
  <si>
    <t>hodnota nemovitosti</t>
  </si>
  <si>
    <t>kapitálový výnos</t>
  </si>
  <si>
    <t>výnos celkem</t>
  </si>
  <si>
    <t>kumulativní výnos</t>
  </si>
  <si>
    <t>CELKEM</t>
  </si>
  <si>
    <t>ročně</t>
  </si>
  <si>
    <t>měsíčně</t>
  </si>
  <si>
    <t>úroky</t>
  </si>
  <si>
    <t>odpisy lin.</t>
  </si>
  <si>
    <t>Další náklady a rizika nezahrnutá ve výpočtu</t>
  </si>
  <si>
    <t>Správa a údržba nemovitosti (doporučené rezervy)</t>
  </si>
  <si>
    <t>Poplatky spojené s vlastnictvím (SVJ, pojištění, daně)</t>
  </si>
  <si>
    <t>Změny úrokových sazeb a legislativy</t>
  </si>
  <si>
    <t>vstupní cena:</t>
  </si>
  <si>
    <t>roky</t>
  </si>
  <si>
    <t>rovnoměrné</t>
  </si>
  <si>
    <t>Rok</t>
  </si>
  <si>
    <t>Odpis</t>
  </si>
  <si>
    <t>Zůstatková cena před odpisem</t>
  </si>
  <si>
    <t>Zůstatková cena po odpisu</t>
  </si>
  <si>
    <t xml:space="preserve">růst hodnoty nemovitosti </t>
  </si>
  <si>
    <r>
      <t>Simulátor nemovitostní investice</t>
    </r>
    <r>
      <rPr>
        <sz val="22"/>
        <color theme="1"/>
        <rFont val="Aptos Narrow"/>
        <family val="2"/>
        <scheme val="minor"/>
      </rPr>
      <t>, autor: Marek Čačka, činžovníci, verze 5.11.2025</t>
    </r>
  </si>
  <si>
    <t>Praktickým nástrojem pro pravidelnou valorizaci je tzv. inflační doložka.</t>
  </si>
  <si>
    <t xml:space="preserve">U smluv na dobu neurčitou lze uplatnit zvýšení nájmu o  max. 20 % v rámci tří let, </t>
  </si>
  <si>
    <t>tedy v průměru o 6,66% .</t>
  </si>
  <si>
    <t>pro editaci si stáhněte tabulku a doplňte si vlastní čísla do zlatých políček</t>
  </si>
  <si>
    <t>p.a.</t>
  </si>
  <si>
    <t>Průměrný rust nemovitostí  v EU je 3%, průměr v ČR je  9%.</t>
  </si>
  <si>
    <t>Přerušení příjmu z nájemného - neobsazenost, neplatič</t>
  </si>
  <si>
    <t>Co by se muselo stát, aby ceny nemovitostí v ČR začaly klesat? 📉 – Činžovníci</t>
  </si>
  <si>
    <t>Za 10 let vzrostly ceny bytů o více jak 250% 📈, zatímco nájemné vzrostlo pouze o 66% – Činžovníci</t>
  </si>
  <si>
    <t>Je dnes každý majitel bytu milionář? 🏠💸 – Činžovníci</t>
  </si>
  <si>
    <t>Většina investorů dělá stejnou chybu: kupují drahé byty a následně je vybaví tou nejlevnější kuchyňskou linkou. 💸 – Činžovníci</t>
  </si>
  <si>
    <t>Proč mnoho zkušených investorů po 10 letech prodává investiční nemovitost a kupují si novou? – Činžovníci</t>
  </si>
  <si>
    <t>Proč je inflace chtěná pro realitního investora? – Činžovníci</t>
  </si>
  <si>
    <t>Jsou nemovitosti v ČR na vrcholu bubliny? 🫧 – Činžovníci</t>
  </si>
  <si>
    <t>Co dělat s nemovitostí, když se vám o ni nechce starat a řešit problémy vašich nájemníků a chcete jen pasivní příjem? 💭 – Činžovníci</t>
  </si>
  <si>
    <t>Nejhorší nemovitostí investice v novodobé české historii. ⚠️ – Činžovníci</t>
  </si>
  <si>
    <t>Přečtěte si: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</si>
</sst>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Kč&quot;_-;\-* #,##0.00\ &quot;Kč&quot;_-;_-* &quot;-&quot;??\ &quot;Kč&quot;_-;_-@_-"/>
    <numFmt numFmtId="43" formatCode="_-* #,##0.00_-;\-* #,##0.00_-;_-* &quot;-&quot;??_-;_-@_-"/>
    <numFmt numFmtId="164" formatCode="_-* #,##0\ &quot;Kč&quot;_-;\-* #,##0\ &quot;Kč&quot;_-;_-* &quot;-&quot;??\ &quot;Kč&quot;_-;_-@_-"/>
    <numFmt numFmtId="165" formatCode="0.0%"/>
    <numFmt numFmtId="166" formatCode="_-* #,##0_-;\-* #,##0_-;_-* &quot;-&quot;??_-;_-@_-"/>
    <numFmt numFmtId="167" formatCode="_-* #,##0\ &quot;Kč&quot;_-;\-* #,##0\ &quot;Kč&quot;_-;_-* &quot;-&quot;?\ &quot;Kč&quot;_-;_-@_-"/>
  </numFmts>
  <fonts count="15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  <font>
      <sz val="9"/>
      <color rgb="FF2B3135"/>
      <name val="Arial"/>
      <family val="2"/>
      <charset val="238"/>
    </font>
    <font>
      <b/>
      <sz val="9"/>
      <color rgb="FF2B3135"/>
      <name val="Arial"/>
      <family val="2"/>
      <charset val="238"/>
    </font>
    <font>
      <sz val="9.6"/>
      <color theme="1"/>
      <name val="Segoe UI"/>
      <family val="2"/>
      <charset val="238"/>
    </font>
    <font>
      <b/>
      <i/>
      <sz val="11"/>
      <color theme="1"/>
      <name val="Aptos Narrow"/>
      <family val="2"/>
      <scheme val="minor"/>
    </font>
    <font>
      <b/>
      <i/>
      <sz val="9"/>
      <color rgb="FF2B3135"/>
      <name val="Arial"/>
      <family val="2"/>
      <charset val="238"/>
    </font>
    <font>
      <i/>
      <sz val="11"/>
      <color theme="1"/>
      <name val="Aptos Narrow"/>
      <family val="2"/>
      <scheme val="minor"/>
    </font>
    <font>
      <b/>
      <i/>
      <sz val="9"/>
      <color rgb="FFFF0000"/>
      <name val="Arial"/>
      <family val="2"/>
      <charset val="238"/>
    </font>
    <font>
      <b/>
      <sz val="22"/>
      <color theme="1"/>
      <name val="Aptos Narrow"/>
      <family val="2"/>
      <scheme val="minor"/>
    </font>
    <font>
      <u/>
      <sz val="11"/>
      <color theme="10"/>
      <name val="Aptos Narrow"/>
      <family val="2"/>
      <charset val="238"/>
      <scheme val="minor"/>
    </font>
    <font>
      <b/>
      <i/>
      <sz val="1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22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 style="medium">
        <color rgb="FF75868E"/>
      </left>
      <right/>
      <top style="medium">
        <color rgb="FF75868E"/>
      </top>
      <bottom/>
      <diagonal/>
    </border>
    <border>
      <left/>
      <right/>
      <top style="medium">
        <color rgb="FF75868E"/>
      </top>
      <bottom/>
      <diagonal/>
    </border>
    <border>
      <left/>
      <right style="medium">
        <color rgb="FF75868E"/>
      </right>
      <top style="medium">
        <color rgb="FF75868E"/>
      </top>
      <bottom/>
      <diagonal/>
    </border>
    <border>
      <left style="medium">
        <color rgb="FF75868E"/>
      </left>
      <right/>
      <top/>
      <bottom/>
      <diagonal/>
    </border>
    <border>
      <left/>
      <right style="medium">
        <color rgb="FF75868E"/>
      </right>
      <top/>
      <bottom/>
      <diagonal/>
    </border>
    <border>
      <left style="medium">
        <color rgb="FF75868E"/>
      </left>
      <right/>
      <top/>
      <bottom style="medium">
        <color rgb="FF75868E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 applyNumberFormat="0" applyFill="0" applyBorder="0" applyAlignment="0" applyProtection="0"/>
  </cellStyleXfs>
  <cellXfs count="53">
    <xf numFmtId="0" fontId="0" fillId="0" borderId="0" xfId="0"/>
    <xf numFmtId="164" fontId="0" fillId="0" borderId="0" xfId="2" applyNumberFormat="1" applyFont="1"/>
    <xf numFmtId="9" fontId="0" fillId="0" borderId="0" xfId="0" applyNumberFormat="1"/>
    <xf numFmtId="164" fontId="0" fillId="0" borderId="0" xfId="0" applyNumberFormat="1"/>
    <xf numFmtId="0" fontId="2" fillId="0" borderId="0" xfId="0" applyFont="1"/>
    <xf numFmtId="164" fontId="2" fillId="0" borderId="0" xfId="2" applyNumberFormat="1" applyFont="1"/>
    <xf numFmtId="165" fontId="0" fillId="0" borderId="0" xfId="3" applyNumberFormat="1" applyFont="1"/>
    <xf numFmtId="0" fontId="3" fillId="2" borderId="1" xfId="0" applyFont="1" applyFill="1" applyBorder="1" applyAlignment="1">
      <alignment horizontal="right" vertical="center" wrapText="1"/>
    </xf>
    <xf numFmtId="0" fontId="3" fillId="2" borderId="2" xfId="0" applyFont="1" applyFill="1" applyBorder="1" applyAlignment="1">
      <alignment horizontal="right" vertical="center" wrapText="1"/>
    </xf>
    <xf numFmtId="0" fontId="3" fillId="2" borderId="3" xfId="0" applyFont="1" applyFill="1" applyBorder="1" applyAlignment="1">
      <alignment horizontal="right" vertical="center" wrapText="1"/>
    </xf>
    <xf numFmtId="0" fontId="3" fillId="2" borderId="0" xfId="0" applyFont="1" applyFill="1" applyAlignment="1">
      <alignment horizontal="right" vertical="center" wrapText="1"/>
    </xf>
    <xf numFmtId="0" fontId="4" fillId="2" borderId="2" xfId="0" applyFont="1" applyFill="1" applyBorder="1" applyAlignment="1">
      <alignment horizontal="right" vertical="center" wrapText="1"/>
    </xf>
    <xf numFmtId="166" fontId="0" fillId="0" borderId="0" xfId="1" applyNumberFormat="1" applyFont="1"/>
    <xf numFmtId="0" fontId="4" fillId="2" borderId="0" xfId="0" applyFont="1" applyFill="1" applyAlignment="1">
      <alignment horizontal="right" vertical="center" wrapText="1"/>
    </xf>
    <xf numFmtId="0" fontId="0" fillId="0" borderId="0" xfId="0" applyAlignment="1">
      <alignment horizontal="center"/>
    </xf>
    <xf numFmtId="0" fontId="5" fillId="0" borderId="8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left" vertical="top" wrapText="1"/>
    </xf>
    <xf numFmtId="0" fontId="5" fillId="0" borderId="10" xfId="0" applyFont="1" applyBorder="1" applyAlignment="1">
      <alignment horizontal="left" vertical="top" wrapText="1"/>
    </xf>
    <xf numFmtId="167" fontId="0" fillId="0" borderId="0" xfId="0" applyNumberFormat="1"/>
    <xf numFmtId="0" fontId="0" fillId="3" borderId="0" xfId="0" applyFill="1"/>
    <xf numFmtId="9" fontId="0" fillId="3" borderId="0" xfId="3" applyFont="1" applyFill="1"/>
    <xf numFmtId="164" fontId="0" fillId="3" borderId="0" xfId="2" applyNumberFormat="1" applyFont="1" applyFill="1"/>
    <xf numFmtId="165" fontId="0" fillId="3" borderId="0" xfId="3" applyNumberFormat="1" applyFont="1" applyFill="1"/>
    <xf numFmtId="166" fontId="0" fillId="3" borderId="0" xfId="1" applyNumberFormat="1" applyFont="1" applyFill="1"/>
    <xf numFmtId="0" fontId="0" fillId="0" borderId="0" xfId="0" applyAlignment="1">
      <alignment horizontal="right"/>
    </xf>
    <xf numFmtId="10" fontId="0" fillId="0" borderId="0" xfId="3" applyNumberFormat="1" applyFont="1" applyAlignment="1">
      <alignment horizontal="right"/>
    </xf>
    <xf numFmtId="164" fontId="0" fillId="0" borderId="0" xfId="0" applyNumberFormat="1" applyAlignment="1">
      <alignment horizontal="right"/>
    </xf>
    <xf numFmtId="0" fontId="2" fillId="3" borderId="0" xfId="0" applyFont="1" applyFill="1"/>
    <xf numFmtId="164" fontId="4" fillId="0" borderId="0" xfId="2" applyNumberFormat="1" applyFont="1" applyFill="1" applyAlignment="1">
      <alignment horizontal="right" vertical="center" wrapText="1"/>
    </xf>
    <xf numFmtId="10" fontId="0" fillId="0" borderId="0" xfId="3" applyNumberFormat="1" applyFont="1" applyFill="1"/>
    <xf numFmtId="164" fontId="9" fillId="0" borderId="0" xfId="2" applyNumberFormat="1" applyFont="1" applyFill="1" applyAlignment="1">
      <alignment horizontal="right" vertical="center" wrapText="1"/>
    </xf>
    <xf numFmtId="164" fontId="2" fillId="0" borderId="0" xfId="2" applyNumberFormat="1" applyFont="1" applyFill="1"/>
    <xf numFmtId="164" fontId="8" fillId="0" borderId="0" xfId="0" applyNumberFormat="1" applyFont="1"/>
    <xf numFmtId="164" fontId="2" fillId="0" borderId="0" xfId="0" applyNumberFormat="1" applyFont="1"/>
    <xf numFmtId="164" fontId="0" fillId="0" borderId="0" xfId="2" applyNumberFormat="1" applyFont="1" applyFill="1"/>
    <xf numFmtId="164" fontId="7" fillId="0" borderId="0" xfId="2" applyNumberFormat="1" applyFont="1" applyFill="1" applyAlignment="1">
      <alignment horizontal="right" vertical="center" wrapText="1"/>
    </xf>
    <xf numFmtId="164" fontId="6" fillId="0" borderId="0" xfId="2" applyNumberFormat="1" applyFont="1" applyFill="1"/>
    <xf numFmtId="44" fontId="0" fillId="0" borderId="0" xfId="2" applyFont="1" applyFill="1"/>
    <xf numFmtId="0" fontId="10" fillId="0" borderId="0" xfId="0" applyFont="1"/>
    <xf numFmtId="0" fontId="11" fillId="0" borderId="0" xfId="4"/>
    <xf numFmtId="164" fontId="3" fillId="2" borderId="5" xfId="2" applyNumberFormat="1" applyFont="1" applyFill="1" applyBorder="1" applyAlignment="1">
      <alignment horizontal="right" vertical="center" wrapText="1"/>
    </xf>
    <xf numFmtId="0" fontId="3" fillId="0" borderId="4" xfId="0" applyFont="1" applyBorder="1" applyAlignment="1">
      <alignment horizontal="right" vertical="center" wrapText="1"/>
    </xf>
    <xf numFmtId="164" fontId="3" fillId="0" borderId="0" xfId="2" applyNumberFormat="1" applyFont="1" applyFill="1" applyAlignment="1">
      <alignment horizontal="right" vertical="center" wrapText="1"/>
    </xf>
    <xf numFmtId="164" fontId="3" fillId="0" borderId="5" xfId="2" applyNumberFormat="1" applyFont="1" applyFill="1" applyBorder="1" applyAlignment="1">
      <alignment horizontal="right" vertical="center" wrapText="1"/>
    </xf>
    <xf numFmtId="0" fontId="3" fillId="0" borderId="6" xfId="0" applyFont="1" applyBorder="1" applyAlignment="1">
      <alignment horizontal="right" vertical="center" wrapText="1"/>
    </xf>
    <xf numFmtId="0" fontId="5" fillId="0" borderId="11" xfId="0" applyFont="1" applyBorder="1" applyAlignment="1">
      <alignment vertical="center" wrapText="1"/>
    </xf>
    <xf numFmtId="164" fontId="5" fillId="0" borderId="7" xfId="2" applyNumberFormat="1" applyFont="1" applyBorder="1" applyAlignment="1">
      <alignment vertical="center" wrapText="1"/>
    </xf>
    <xf numFmtId="164" fontId="5" fillId="0" borderId="12" xfId="2" applyNumberFormat="1" applyFont="1" applyBorder="1" applyAlignment="1">
      <alignment vertical="center" wrapText="1"/>
    </xf>
    <xf numFmtId="0" fontId="5" fillId="0" borderId="13" xfId="0" applyFont="1" applyBorder="1" applyAlignment="1">
      <alignment vertical="center" wrapText="1"/>
    </xf>
    <xf numFmtId="164" fontId="5" fillId="0" borderId="14" xfId="2" applyNumberFormat="1" applyFont="1" applyBorder="1" applyAlignment="1">
      <alignment vertical="center" wrapText="1"/>
    </xf>
    <xf numFmtId="164" fontId="5" fillId="0" borderId="0" xfId="2" applyNumberFormat="1" applyFont="1" applyBorder="1" applyAlignment="1">
      <alignment vertical="center" wrapText="1"/>
    </xf>
    <xf numFmtId="164" fontId="12" fillId="0" borderId="0" xfId="2" applyNumberFormat="1" applyFont="1" applyFill="1"/>
    <xf numFmtId="0" fontId="13" fillId="0" borderId="0" xfId="0" applyFont="1"/>
  </cellXfs>
  <cellStyles count="5">
    <cellStyle name="Čárka" xfId="1" builtinId="3"/>
    <cellStyle name="Hypertextový odkaz" xfId="4" builtinId="8"/>
    <cellStyle name="Měna" xfId="2" builtinId="4"/>
    <cellStyle name="Normální" xfId="0" builtinId="0"/>
    <cellStyle name="Procenta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15594</xdr:colOff>
      <xdr:row>0</xdr:row>
      <xdr:rowOff>63220</xdr:rowOff>
    </xdr:from>
    <xdr:to>
      <xdr:col>16</xdr:col>
      <xdr:colOff>103664</xdr:colOff>
      <xdr:row>3</xdr:row>
      <xdr:rowOff>169299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81211FC4-8A92-3B1A-8DB6-6403D7207A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31069" y="63220"/>
          <a:ext cx="3593270" cy="8490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cinzovnici.cz/blogove_clanky/proc-mnoho-zkusenych-investoru-po-10-letech-prodava-investicni-nemovitost-a-kupuji-si-novou/" TargetMode="External"/><Relationship Id="rId13" Type="http://schemas.openxmlformats.org/officeDocument/2006/relationships/hyperlink" Target="https://www.cinzovnici.cz/blogove_clanky/co-delat-s-nemovitosti-kdyz-se-vam-o-ni-nechce-starat-a-resit-problemy-vasich-najemniku-a-chcete-jen-pasivni-prijem-%f0%9f%92%ad/" TargetMode="External"/><Relationship Id="rId3" Type="http://schemas.openxmlformats.org/officeDocument/2006/relationships/hyperlink" Target="https://www.cinzovnici.cz/blogove_clanky/je-dnesni-urokova-sazba-z-hypoteky-draha-%f0%9f%a4%94/" TargetMode="External"/><Relationship Id="rId7" Type="http://schemas.openxmlformats.org/officeDocument/2006/relationships/hyperlink" Target="https://www.cinzovnici.cz/blogove_clanky/vetsina-investoru-dela-stejnou-chybu-kupuji-drahe-byty-a-nasledne-je-vybavi-tou-nejlevnejsi-kuchynskou-linkou-%f0%9f%92%b8/" TargetMode="External"/><Relationship Id="rId12" Type="http://schemas.openxmlformats.org/officeDocument/2006/relationships/hyperlink" Target="https://www.cinzovnici.cz/blogove_clanky/jsou-nemovitosti-v-cr-na-vrcholu-bubliny-%f0%9f%ab%a7/" TargetMode="External"/><Relationship Id="rId2" Type="http://schemas.openxmlformats.org/officeDocument/2006/relationships/hyperlink" Target="https://www.cinzovnici.cz/blogove_clanky/nejcastejsi-chyba-zacinajicich-cinzovniku-prenaset-na-najemnika-vsechny-polozky-z-predpisu-plateb-od-svj-na-najemnika-%f0%9f%9a%a8/" TargetMode="External"/><Relationship Id="rId1" Type="http://schemas.openxmlformats.org/officeDocument/2006/relationships/hyperlink" Target="http://www.cinzovnici.cz/" TargetMode="External"/><Relationship Id="rId6" Type="http://schemas.openxmlformats.org/officeDocument/2006/relationships/hyperlink" Target="https://www.cinzovnici.cz/blogove_clanky/je-kazdy-majitel-bytu-milionar-%f0%9f%8f%a0%f0%9f%92%b8/" TargetMode="External"/><Relationship Id="rId11" Type="http://schemas.openxmlformats.org/officeDocument/2006/relationships/hyperlink" Target="https://www.cinzovnici.cz/blogove_clanky/proc-nekteri-investori-radeji-drzi-byt-prazdny-nez-aby-ho-pronajali-%f0%9f%95%b8%ef%b8%8f/" TargetMode="External"/><Relationship Id="rId5" Type="http://schemas.openxmlformats.org/officeDocument/2006/relationships/hyperlink" Target="https://www.cinzovnici.cz/blogove_clanky/za-10-let-vzrostly-ceny-bytu-o-vice-jak-250-%f0%9f%93%88-zatimco-najemne-vzrostlo-pouze-o-66/" TargetMode="External"/><Relationship Id="rId15" Type="http://schemas.openxmlformats.org/officeDocument/2006/relationships/drawing" Target="../drawings/drawing1.xml"/><Relationship Id="rId10" Type="http://schemas.openxmlformats.org/officeDocument/2006/relationships/hyperlink" Target="https://www.cinzovnici.cz/blogove_clanky/poridil-jsem-si-novostavbu-%f0%9f%8f%a2-vydrzi-100-let/" TargetMode="External"/><Relationship Id="rId4" Type="http://schemas.openxmlformats.org/officeDocument/2006/relationships/hyperlink" Target="https://www.cinzovnici.cz/blogove_clanky/co-by-se-muselo-stat-aby-ceny-nemovitosti-v-cr-zacaly-klesat-%f0%9f%93%89/" TargetMode="External"/><Relationship Id="rId9" Type="http://schemas.openxmlformats.org/officeDocument/2006/relationships/hyperlink" Target="https://www.cinzovnici.cz/blogove_clanky/proc-je-inflace-chtena-pro-realitniho-investora/" TargetMode="External"/><Relationship Id="rId14" Type="http://schemas.openxmlformats.org/officeDocument/2006/relationships/hyperlink" Target="https://www.cinzovnici.cz/blogove_clanky/nejhorsi-nemovitosti-investice-v-novodobe-ceske-historii-%e2%9a%a0%ef%b8%8f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2208DB-1930-43BA-9E22-6BC200672D48}">
  <dimension ref="A1:AF56"/>
  <sheetViews>
    <sheetView tabSelected="1" zoomScaleNormal="100" workbookViewId="0">
      <selection activeCell="K59" sqref="K59"/>
    </sheetView>
  </sheetViews>
  <sheetFormatPr defaultRowHeight="15" x14ac:dyDescent="0.25"/>
  <cols>
    <col min="1" max="1" width="12.85546875" customWidth="1"/>
    <col min="2" max="2" width="16.7109375" bestFit="1" customWidth="1"/>
    <col min="3" max="3" width="10.42578125" hidden="1" customWidth="1"/>
    <col min="4" max="4" width="12.5703125" bestFit="1" customWidth="1"/>
    <col min="5" max="5" width="11" bestFit="1" customWidth="1"/>
    <col min="6" max="6" width="11.85546875" bestFit="1" customWidth="1"/>
    <col min="7" max="7" width="12.42578125" bestFit="1" customWidth="1"/>
    <col min="8" max="8" width="10.5703125" bestFit="1" customWidth="1"/>
    <col min="9" max="9" width="16" bestFit="1" customWidth="1"/>
    <col min="10" max="10" width="11.140625" customWidth="1"/>
    <col min="11" max="11" width="13.85546875" bestFit="1" customWidth="1"/>
    <col min="12" max="12" width="13.7109375" customWidth="1"/>
    <col min="13" max="13" width="13.5703125" bestFit="1" customWidth="1"/>
    <col min="14" max="14" width="10.42578125" bestFit="1" customWidth="1"/>
    <col min="15" max="15" width="15" bestFit="1" customWidth="1"/>
    <col min="16" max="16" width="13.5703125" bestFit="1" customWidth="1"/>
    <col min="17" max="17" width="12.42578125" customWidth="1"/>
    <col min="18" max="18" width="14.85546875" bestFit="1" customWidth="1"/>
    <col min="20" max="20" width="13.5703125" bestFit="1" customWidth="1"/>
    <col min="21" max="21" width="14.85546875" bestFit="1" customWidth="1"/>
    <col min="23" max="23" width="14.140625" bestFit="1" customWidth="1"/>
    <col min="24" max="24" width="11.28515625" bestFit="1" customWidth="1"/>
    <col min="25" max="25" width="14.140625" bestFit="1" customWidth="1"/>
    <col min="26" max="26" width="13.5703125" bestFit="1" customWidth="1"/>
    <col min="28" max="28" width="12.85546875" bestFit="1" customWidth="1"/>
    <col min="32" max="32" width="13.7109375" bestFit="1" customWidth="1"/>
  </cols>
  <sheetData>
    <row r="1" spans="1:32" ht="28.5" x14ac:dyDescent="0.45">
      <c r="A1" s="38" t="s">
        <v>46</v>
      </c>
    </row>
    <row r="2" spans="1:32" x14ac:dyDescent="0.25">
      <c r="A2" s="27" t="s">
        <v>0</v>
      </c>
      <c r="B2" s="21">
        <v>5000000</v>
      </c>
      <c r="E2" t="s">
        <v>50</v>
      </c>
    </row>
    <row r="3" spans="1:32" x14ac:dyDescent="0.25">
      <c r="A3" s="27" t="s">
        <v>1</v>
      </c>
      <c r="B3" s="21">
        <v>6250000</v>
      </c>
      <c r="E3" s="39" t="s">
        <v>2</v>
      </c>
    </row>
    <row r="4" spans="1:32" x14ac:dyDescent="0.25">
      <c r="A4" s="19" t="s">
        <v>3</v>
      </c>
      <c r="B4" s="20">
        <v>0.8</v>
      </c>
    </row>
    <row r="5" spans="1:32" ht="18.75" x14ac:dyDescent="0.3">
      <c r="A5" s="52" t="s">
        <v>4</v>
      </c>
      <c r="B5" s="2"/>
      <c r="I5" s="52" t="s">
        <v>5</v>
      </c>
      <c r="O5" s="52" t="s">
        <v>45</v>
      </c>
      <c r="W5" s="52" t="s">
        <v>6</v>
      </c>
    </row>
    <row r="6" spans="1:32" x14ac:dyDescent="0.25">
      <c r="A6" s="27" t="s">
        <v>4</v>
      </c>
      <c r="B6" s="21">
        <f>B4*B3</f>
        <v>5000000</v>
      </c>
      <c r="C6" s="19"/>
      <c r="D6" s="19"/>
      <c r="I6" s="19" t="s">
        <v>7</v>
      </c>
      <c r="J6" s="21">
        <v>16000</v>
      </c>
    </row>
    <row r="7" spans="1:32" x14ac:dyDescent="0.25">
      <c r="A7" s="19" t="s">
        <v>8</v>
      </c>
      <c r="B7" s="22">
        <v>4.4999999999999998E-2</v>
      </c>
      <c r="C7" s="19"/>
      <c r="D7" s="19"/>
      <c r="I7" s="19" t="s">
        <v>9</v>
      </c>
      <c r="J7" s="22">
        <v>0.05</v>
      </c>
      <c r="K7" t="s">
        <v>51</v>
      </c>
      <c r="O7" s="19" t="s">
        <v>10</v>
      </c>
      <c r="P7" s="20">
        <v>0.05</v>
      </c>
      <c r="Q7" t="s">
        <v>51</v>
      </c>
      <c r="W7" s="19" t="s">
        <v>11</v>
      </c>
      <c r="X7" s="20">
        <v>0.15</v>
      </c>
    </row>
    <row r="8" spans="1:32" x14ac:dyDescent="0.25">
      <c r="A8" s="19" t="s">
        <v>12</v>
      </c>
      <c r="B8" s="23">
        <v>30</v>
      </c>
      <c r="C8" s="19" t="s">
        <v>13</v>
      </c>
      <c r="D8" s="19" t="s">
        <v>13</v>
      </c>
      <c r="E8" t="s">
        <v>14</v>
      </c>
      <c r="X8" s="2">
        <v>0.23</v>
      </c>
      <c r="Y8" t="s">
        <v>15</v>
      </c>
    </row>
    <row r="9" spans="1:32" ht="15.75" thickBot="1" x14ac:dyDescent="0.3">
      <c r="B9" s="12"/>
      <c r="M9" s="3"/>
    </row>
    <row r="10" spans="1:32" ht="24" x14ac:dyDescent="0.25">
      <c r="A10" s="7" t="s">
        <v>16</v>
      </c>
      <c r="B10" s="11" t="s">
        <v>17</v>
      </c>
      <c r="C10" s="11" t="s">
        <v>18</v>
      </c>
      <c r="D10" s="11"/>
      <c r="E10" s="8" t="s">
        <v>19</v>
      </c>
      <c r="F10" s="8" t="s">
        <v>20</v>
      </c>
      <c r="G10" s="9" t="s">
        <v>21</v>
      </c>
      <c r="I10" s="13" t="s">
        <v>22</v>
      </c>
      <c r="J10" s="10" t="s">
        <v>22</v>
      </c>
      <c r="K10" s="10" t="s">
        <v>23</v>
      </c>
      <c r="L10" s="10"/>
      <c r="M10" s="10" t="s">
        <v>24</v>
      </c>
      <c r="O10" s="13" t="s">
        <v>25</v>
      </c>
      <c r="P10" s="10" t="s">
        <v>26</v>
      </c>
      <c r="Q10" s="10" t="s">
        <v>26</v>
      </c>
      <c r="R10" s="10" t="s">
        <v>24</v>
      </c>
      <c r="T10" s="10" t="s">
        <v>27</v>
      </c>
      <c r="U10" s="10" t="s">
        <v>28</v>
      </c>
      <c r="W10" s="10" t="s">
        <v>6</v>
      </c>
      <c r="AB10" s="4" t="s">
        <v>29</v>
      </c>
    </row>
    <row r="11" spans="1:32" x14ac:dyDescent="0.25">
      <c r="A11">
        <v>0</v>
      </c>
      <c r="B11" s="24" t="s">
        <v>30</v>
      </c>
      <c r="C11" s="25">
        <f>sazba</f>
        <v>4.4999999999999998E-2</v>
      </c>
      <c r="D11" s="25" t="s">
        <v>31</v>
      </c>
      <c r="G11" s="40">
        <f>jistina</f>
        <v>5000000</v>
      </c>
      <c r="I11" s="24" t="s">
        <v>30</v>
      </c>
      <c r="J11" s="24" t="s">
        <v>31</v>
      </c>
      <c r="K11" s="24" t="s">
        <v>30</v>
      </c>
      <c r="L11" s="24" t="s">
        <v>31</v>
      </c>
      <c r="O11" s="5">
        <f>kupnicena</f>
        <v>5000000</v>
      </c>
      <c r="P11" s="26" t="s">
        <v>30</v>
      </c>
      <c r="Q11" s="26" t="s">
        <v>31</v>
      </c>
      <c r="W11" s="14" t="s">
        <v>32</v>
      </c>
      <c r="X11" s="14" t="s">
        <v>33</v>
      </c>
      <c r="Y11" s="4" t="s">
        <v>6</v>
      </c>
      <c r="Z11" t="s">
        <v>24</v>
      </c>
    </row>
    <row r="12" spans="1:32" x14ac:dyDescent="0.25">
      <c r="A12" s="41">
        <v>1</v>
      </c>
      <c r="B12" s="28">
        <f>(jistina*sazba*POWER(1+sazba,splatnost))/(POWER((1+sazba),splatnost)-1)</f>
        <v>306957.71454296616</v>
      </c>
      <c r="C12" s="29">
        <f>C11</f>
        <v>4.4999999999999998E-2</v>
      </c>
      <c r="D12" s="30">
        <f>B12/12</f>
        <v>25579.809545247179</v>
      </c>
      <c r="E12" s="42">
        <f t="shared" ref="E12:E41" si="0">G11*C11</f>
        <v>225000</v>
      </c>
      <c r="F12" s="42">
        <f t="shared" ref="F12:F41" si="1">B12-E12</f>
        <v>81957.714542966161</v>
      </c>
      <c r="G12" s="43">
        <f t="shared" ref="G12:G41" si="2">G11-F12</f>
        <v>4918042.2854570337</v>
      </c>
      <c r="I12" s="31">
        <f>J6*12</f>
        <v>192000</v>
      </c>
      <c r="J12" s="51">
        <f>I12/12</f>
        <v>16000</v>
      </c>
      <c r="K12" s="3">
        <f>I12-B12</f>
        <v>-114957.71454296616</v>
      </c>
      <c r="L12" s="32">
        <f>K12/12</f>
        <v>-9579.8095452471807</v>
      </c>
      <c r="M12" s="3">
        <f>K12</f>
        <v>-114957.71454296616</v>
      </c>
      <c r="O12" s="33">
        <f t="shared" ref="O12:O41" si="3">O11*(1+$P$7)</f>
        <v>5250000</v>
      </c>
      <c r="P12" s="3">
        <f>O12-O11</f>
        <v>250000</v>
      </c>
      <c r="Q12" s="32">
        <f>P12/12</f>
        <v>20833.333333333332</v>
      </c>
      <c r="R12" s="3">
        <f>P12</f>
        <v>250000</v>
      </c>
      <c r="T12" s="3">
        <f>K12+P12</f>
        <v>135042.28545703384</v>
      </c>
      <c r="U12" s="3">
        <f>R12+M12</f>
        <v>135042.28545703384</v>
      </c>
      <c r="W12" s="3">
        <f t="shared" ref="W12:W41" si="4">E12*tax</f>
        <v>33750</v>
      </c>
      <c r="X12" s="34">
        <f>1.4/100*kupnicena*tax</f>
        <v>10500</v>
      </c>
      <c r="Y12" s="33">
        <f>X12+W12</f>
        <v>44250</v>
      </c>
      <c r="Z12" s="3">
        <f>Y12</f>
        <v>44250</v>
      </c>
      <c r="AB12" s="3">
        <f>Y12+P12+K12</f>
        <v>179292.28545703384</v>
      </c>
    </row>
    <row r="13" spans="1:32" x14ac:dyDescent="0.25">
      <c r="A13" s="41">
        <v>2</v>
      </c>
      <c r="B13" s="28">
        <f>B12</f>
        <v>306957.71454296616</v>
      </c>
      <c r="C13" s="29">
        <f t="shared" ref="C13:C41" si="5">C12</f>
        <v>4.4999999999999998E-2</v>
      </c>
      <c r="D13" s="35">
        <f t="shared" ref="D13:D41" si="6">B13/12</f>
        <v>25579.809545247179</v>
      </c>
      <c r="E13" s="42">
        <f t="shared" si="0"/>
        <v>221311.90284556651</v>
      </c>
      <c r="F13" s="42">
        <f t="shared" si="1"/>
        <v>85645.811697399651</v>
      </c>
      <c r="G13" s="43">
        <f t="shared" si="2"/>
        <v>4832396.4737596344</v>
      </c>
      <c r="I13" s="33">
        <f t="shared" ref="I13:I41" si="7">I12*(1+$J$7)</f>
        <v>201600</v>
      </c>
      <c r="J13" s="36">
        <f t="shared" ref="J13:J41" si="8">I13/12</f>
        <v>16800</v>
      </c>
      <c r="K13" s="3">
        <f>I13-B13</f>
        <v>-105357.71454296616</v>
      </c>
      <c r="L13" s="32">
        <f t="shared" ref="L13:L41" si="9">K13/12</f>
        <v>-8779.8095452471807</v>
      </c>
      <c r="M13" s="3">
        <f>K13+M12</f>
        <v>-220315.42908593232</v>
      </c>
      <c r="O13" s="33">
        <f t="shared" si="3"/>
        <v>5512500</v>
      </c>
      <c r="P13" s="3">
        <f>O13-O12</f>
        <v>262500</v>
      </c>
      <c r="Q13" s="32">
        <f t="shared" ref="Q13:Q41" si="10">P13/12</f>
        <v>21875</v>
      </c>
      <c r="R13" s="3">
        <f>P13+R12</f>
        <v>512500</v>
      </c>
      <c r="T13" s="3">
        <f t="shared" ref="T13:T41" si="11">K13+P13</f>
        <v>157142.28545703384</v>
      </c>
      <c r="U13" s="3">
        <f t="shared" ref="U13:U41" si="12">R13+M13</f>
        <v>292184.57091406768</v>
      </c>
      <c r="W13" s="3">
        <f t="shared" si="4"/>
        <v>33196.785426834977</v>
      </c>
      <c r="X13" s="34">
        <f>3.4/100*kupnicena*tax</f>
        <v>25500</v>
      </c>
      <c r="Y13" s="33">
        <f t="shared" ref="Y13:Y41" si="13">X13+W13</f>
        <v>58696.785426834977</v>
      </c>
      <c r="Z13" s="3">
        <f>Y13+Z12</f>
        <v>102946.78542683498</v>
      </c>
      <c r="AB13" s="3">
        <f t="shared" ref="AB13:AB41" si="14">Y13+P13+K13</f>
        <v>215839.07088386879</v>
      </c>
      <c r="AF13" s="37"/>
    </row>
    <row r="14" spans="1:32" x14ac:dyDescent="0.25">
      <c r="A14" s="41">
        <v>3</v>
      </c>
      <c r="B14" s="28">
        <f t="shared" ref="B14:B41" si="15">B13</f>
        <v>306957.71454296616</v>
      </c>
      <c r="C14" s="29">
        <f t="shared" si="5"/>
        <v>4.4999999999999998E-2</v>
      </c>
      <c r="D14" s="35">
        <f t="shared" si="6"/>
        <v>25579.809545247179</v>
      </c>
      <c r="E14" s="42">
        <f t="shared" si="0"/>
        <v>217457.84131918353</v>
      </c>
      <c r="F14" s="42">
        <f t="shared" si="1"/>
        <v>89499.873223782633</v>
      </c>
      <c r="G14" s="43">
        <f t="shared" si="2"/>
        <v>4742896.6005358519</v>
      </c>
      <c r="I14" s="33">
        <f t="shared" si="7"/>
        <v>211680</v>
      </c>
      <c r="J14" s="36">
        <f t="shared" si="8"/>
        <v>17640</v>
      </c>
      <c r="K14" s="3">
        <f t="shared" ref="K14:K41" si="16">I14-B14</f>
        <v>-95277.714542966161</v>
      </c>
      <c r="L14" s="32">
        <f t="shared" si="9"/>
        <v>-7939.8095452471798</v>
      </c>
      <c r="M14" s="3">
        <f t="shared" ref="M14:M41" si="17">K14+M13</f>
        <v>-315593.14362889848</v>
      </c>
      <c r="O14" s="33">
        <f t="shared" si="3"/>
        <v>5788125</v>
      </c>
      <c r="P14" s="3">
        <f t="shared" ref="P14:P40" si="18">O14-O13</f>
        <v>275625</v>
      </c>
      <c r="Q14" s="32">
        <f t="shared" si="10"/>
        <v>22968.75</v>
      </c>
      <c r="R14" s="3">
        <f t="shared" ref="R14:R41" si="19">P14+R13</f>
        <v>788125</v>
      </c>
      <c r="T14" s="3">
        <f t="shared" si="11"/>
        <v>180347.28545703384</v>
      </c>
      <c r="U14" s="3">
        <f t="shared" si="12"/>
        <v>472531.85637110152</v>
      </c>
      <c r="W14" s="3">
        <f t="shared" si="4"/>
        <v>32618.676197877528</v>
      </c>
      <c r="X14" s="34">
        <f>3.4/100*kupnicena*tax</f>
        <v>25500</v>
      </c>
      <c r="Y14" s="33">
        <f t="shared" si="13"/>
        <v>58118.676197877532</v>
      </c>
      <c r="Z14" s="3">
        <f t="shared" ref="Z14:Z41" si="20">Y14+Z13</f>
        <v>161065.46162471251</v>
      </c>
      <c r="AB14" s="3">
        <f t="shared" si="14"/>
        <v>238465.96165491134</v>
      </c>
    </row>
    <row r="15" spans="1:32" x14ac:dyDescent="0.25">
      <c r="A15" s="41">
        <v>4</v>
      </c>
      <c r="B15" s="28">
        <f t="shared" si="15"/>
        <v>306957.71454296616</v>
      </c>
      <c r="C15" s="29">
        <f t="shared" si="5"/>
        <v>4.4999999999999998E-2</v>
      </c>
      <c r="D15" s="35">
        <f t="shared" si="6"/>
        <v>25579.809545247179</v>
      </c>
      <c r="E15" s="42">
        <f t="shared" si="0"/>
        <v>213430.34702411332</v>
      </c>
      <c r="F15" s="42">
        <f t="shared" si="1"/>
        <v>93527.367518852843</v>
      </c>
      <c r="G15" s="43">
        <f t="shared" si="2"/>
        <v>4649369.2330169994</v>
      </c>
      <c r="I15" s="33">
        <f t="shared" si="7"/>
        <v>222264</v>
      </c>
      <c r="J15" s="36">
        <f t="shared" si="8"/>
        <v>18522</v>
      </c>
      <c r="K15" s="3">
        <f t="shared" si="16"/>
        <v>-84693.714542966161</v>
      </c>
      <c r="L15" s="32">
        <f t="shared" si="9"/>
        <v>-7057.8095452471798</v>
      </c>
      <c r="M15" s="3">
        <f t="shared" si="17"/>
        <v>-400286.85817186465</v>
      </c>
      <c r="O15" s="33">
        <f t="shared" si="3"/>
        <v>6077531.25</v>
      </c>
      <c r="P15" s="3">
        <f t="shared" si="18"/>
        <v>289406.25</v>
      </c>
      <c r="Q15" s="32">
        <f t="shared" si="10"/>
        <v>24117.1875</v>
      </c>
      <c r="R15" s="3">
        <f t="shared" si="19"/>
        <v>1077531.25</v>
      </c>
      <c r="T15" s="3">
        <f t="shared" si="11"/>
        <v>204712.53545703384</v>
      </c>
      <c r="U15" s="3">
        <f t="shared" si="12"/>
        <v>677244.39182813535</v>
      </c>
      <c r="W15" s="3">
        <f t="shared" si="4"/>
        <v>32014.552053616997</v>
      </c>
      <c r="X15" s="34">
        <f>3.4/100*kupnicena*tax</f>
        <v>25500</v>
      </c>
      <c r="Y15" s="33">
        <f t="shared" si="13"/>
        <v>57514.552053616993</v>
      </c>
      <c r="Z15" s="3">
        <f t="shared" si="20"/>
        <v>218580.0136783295</v>
      </c>
      <c r="AB15" s="3">
        <f t="shared" si="14"/>
        <v>262227.0875106508</v>
      </c>
    </row>
    <row r="16" spans="1:32" x14ac:dyDescent="0.25">
      <c r="A16" s="41">
        <v>5</v>
      </c>
      <c r="B16" s="28">
        <f t="shared" si="15"/>
        <v>306957.71454296616</v>
      </c>
      <c r="C16" s="29">
        <f t="shared" si="5"/>
        <v>4.4999999999999998E-2</v>
      </c>
      <c r="D16" s="35">
        <f t="shared" si="6"/>
        <v>25579.809545247179</v>
      </c>
      <c r="E16" s="42">
        <f t="shared" si="0"/>
        <v>209221.61548576495</v>
      </c>
      <c r="F16" s="42">
        <f t="shared" si="1"/>
        <v>97736.099057201209</v>
      </c>
      <c r="G16" s="43">
        <f t="shared" si="2"/>
        <v>4551633.1339597981</v>
      </c>
      <c r="I16" s="33">
        <f t="shared" si="7"/>
        <v>233377.2</v>
      </c>
      <c r="J16" s="36">
        <f t="shared" si="8"/>
        <v>19448.100000000002</v>
      </c>
      <c r="K16" s="3">
        <f t="shared" si="16"/>
        <v>-73580.51454296615</v>
      </c>
      <c r="L16" s="32">
        <f t="shared" si="9"/>
        <v>-6131.7095452471794</v>
      </c>
      <c r="M16" s="3">
        <f t="shared" si="17"/>
        <v>-473867.3727148308</v>
      </c>
      <c r="O16" s="33">
        <f t="shared" si="3"/>
        <v>6381407.8125</v>
      </c>
      <c r="P16" s="3">
        <f t="shared" si="18"/>
        <v>303876.5625</v>
      </c>
      <c r="Q16" s="32">
        <f t="shared" si="10"/>
        <v>25323.046875</v>
      </c>
      <c r="R16" s="3">
        <f t="shared" si="19"/>
        <v>1381407.8125</v>
      </c>
      <c r="T16" s="3">
        <f t="shared" si="11"/>
        <v>230296.04795703385</v>
      </c>
      <c r="U16" s="3">
        <f t="shared" si="12"/>
        <v>907540.4397851692</v>
      </c>
      <c r="W16" s="3">
        <f t="shared" si="4"/>
        <v>31383.242322864742</v>
      </c>
      <c r="X16" s="34">
        <f>3.4/100*kupnicena*tax</f>
        <v>25500</v>
      </c>
      <c r="Y16" s="33">
        <f t="shared" si="13"/>
        <v>56883.242322864739</v>
      </c>
      <c r="Z16" s="3">
        <f t="shared" si="20"/>
        <v>275463.25600119424</v>
      </c>
      <c r="AB16" s="3">
        <f t="shared" si="14"/>
        <v>287179.29027989856</v>
      </c>
    </row>
    <row r="17" spans="1:28" x14ac:dyDescent="0.25">
      <c r="A17" s="41">
        <v>6</v>
      </c>
      <c r="B17" s="28">
        <f t="shared" si="15"/>
        <v>306957.71454296616</v>
      </c>
      <c r="C17" s="29">
        <f t="shared" si="5"/>
        <v>4.4999999999999998E-2</v>
      </c>
      <c r="D17" s="35">
        <f t="shared" si="6"/>
        <v>25579.809545247179</v>
      </c>
      <c r="E17" s="42">
        <f t="shared" si="0"/>
        <v>204823.49102819091</v>
      </c>
      <c r="F17" s="42">
        <f t="shared" si="1"/>
        <v>102134.22351477525</v>
      </c>
      <c r="G17" s="43">
        <f t="shared" si="2"/>
        <v>4449498.9104450233</v>
      </c>
      <c r="I17" s="33">
        <f t="shared" si="7"/>
        <v>245046.06000000003</v>
      </c>
      <c r="J17" s="36">
        <f t="shared" si="8"/>
        <v>20420.505000000001</v>
      </c>
      <c r="K17" s="3">
        <f t="shared" si="16"/>
        <v>-61911.654542966135</v>
      </c>
      <c r="L17" s="32">
        <f t="shared" si="9"/>
        <v>-5159.3045452471779</v>
      </c>
      <c r="M17" s="3">
        <f t="shared" si="17"/>
        <v>-535779.02725779696</v>
      </c>
      <c r="O17" s="33">
        <f t="shared" si="3"/>
        <v>6700478.203125</v>
      </c>
      <c r="P17" s="3">
        <f t="shared" si="18"/>
        <v>319070.390625</v>
      </c>
      <c r="Q17" s="32">
        <f t="shared" si="10"/>
        <v>26589.19921875</v>
      </c>
      <c r="R17" s="3">
        <f t="shared" si="19"/>
        <v>1700478.203125</v>
      </c>
      <c r="T17" s="3">
        <f t="shared" si="11"/>
        <v>257158.73608203387</v>
      </c>
      <c r="U17" s="3">
        <f t="shared" si="12"/>
        <v>1164699.1758672032</v>
      </c>
      <c r="W17" s="3">
        <f t="shared" si="4"/>
        <v>30723.523654228637</v>
      </c>
      <c r="X17" s="34">
        <f>3.4/100*kupnicena*tax</f>
        <v>25500</v>
      </c>
      <c r="Y17" s="33">
        <f t="shared" si="13"/>
        <v>56223.523654228637</v>
      </c>
      <c r="Z17" s="3">
        <f t="shared" si="20"/>
        <v>331686.7796554229</v>
      </c>
      <c r="AB17" s="3">
        <f t="shared" si="14"/>
        <v>313382.25973626249</v>
      </c>
    </row>
    <row r="18" spans="1:28" x14ac:dyDescent="0.25">
      <c r="A18" s="41">
        <v>7</v>
      </c>
      <c r="B18" s="28">
        <f t="shared" si="15"/>
        <v>306957.71454296616</v>
      </c>
      <c r="C18" s="29">
        <f t="shared" si="5"/>
        <v>4.4999999999999998E-2</v>
      </c>
      <c r="D18" s="35">
        <f t="shared" si="6"/>
        <v>25579.809545247179</v>
      </c>
      <c r="E18" s="42">
        <f t="shared" si="0"/>
        <v>200227.45097002605</v>
      </c>
      <c r="F18" s="42">
        <f t="shared" si="1"/>
        <v>106730.26357294011</v>
      </c>
      <c r="G18" s="43">
        <f t="shared" si="2"/>
        <v>4342768.6468720837</v>
      </c>
      <c r="I18" s="33">
        <f t="shared" si="7"/>
        <v>257298.36300000004</v>
      </c>
      <c r="J18" s="36">
        <f t="shared" si="8"/>
        <v>21441.530250000003</v>
      </c>
      <c r="K18" s="3">
        <f t="shared" si="16"/>
        <v>-49659.35154296612</v>
      </c>
      <c r="L18" s="32">
        <f t="shared" si="9"/>
        <v>-4138.2792952471764</v>
      </c>
      <c r="M18" s="3">
        <f t="shared" si="17"/>
        <v>-585438.37880076305</v>
      </c>
      <c r="O18" s="33">
        <f t="shared" si="3"/>
        <v>7035502.11328125</v>
      </c>
      <c r="P18" s="3">
        <f t="shared" si="18"/>
        <v>335023.91015625</v>
      </c>
      <c r="Q18" s="32">
        <f t="shared" si="10"/>
        <v>27918.6591796875</v>
      </c>
      <c r="R18" s="3">
        <f t="shared" si="19"/>
        <v>2035502.11328125</v>
      </c>
      <c r="T18" s="3">
        <f t="shared" si="11"/>
        <v>285364.55861328391</v>
      </c>
      <c r="U18" s="3">
        <f t="shared" si="12"/>
        <v>1450063.7344804869</v>
      </c>
      <c r="W18" s="3">
        <f t="shared" si="4"/>
        <v>30034.117645503906</v>
      </c>
      <c r="X18" s="34">
        <f>3.4/100*kupnicena*tax</f>
        <v>25500</v>
      </c>
      <c r="Y18" s="33">
        <f t="shared" si="13"/>
        <v>55534.117645503909</v>
      </c>
      <c r="Z18" s="3">
        <f t="shared" si="20"/>
        <v>387220.89730092679</v>
      </c>
      <c r="AB18" s="3">
        <f t="shared" si="14"/>
        <v>340898.67625878775</v>
      </c>
    </row>
    <row r="19" spans="1:28" x14ac:dyDescent="0.25">
      <c r="A19" s="41">
        <v>8</v>
      </c>
      <c r="B19" s="28">
        <f t="shared" si="15"/>
        <v>306957.71454296616</v>
      </c>
      <c r="C19" s="29">
        <f t="shared" si="5"/>
        <v>4.4999999999999998E-2</v>
      </c>
      <c r="D19" s="35">
        <f t="shared" si="6"/>
        <v>25579.809545247179</v>
      </c>
      <c r="E19" s="42">
        <f t="shared" si="0"/>
        <v>195424.58910924377</v>
      </c>
      <c r="F19" s="42">
        <f t="shared" si="1"/>
        <v>111533.12543372239</v>
      </c>
      <c r="G19" s="43">
        <f t="shared" si="2"/>
        <v>4231235.5214383611</v>
      </c>
      <c r="I19" s="33">
        <f t="shared" si="7"/>
        <v>270163.28115000005</v>
      </c>
      <c r="J19" s="36">
        <f t="shared" si="8"/>
        <v>22513.606762500003</v>
      </c>
      <c r="K19" s="3">
        <f t="shared" si="16"/>
        <v>-36794.433392966108</v>
      </c>
      <c r="L19" s="32">
        <f t="shared" si="9"/>
        <v>-3066.2027827471757</v>
      </c>
      <c r="M19" s="3">
        <f t="shared" si="17"/>
        <v>-622232.81219372922</v>
      </c>
      <c r="O19" s="33">
        <f t="shared" si="3"/>
        <v>7387277.2189453132</v>
      </c>
      <c r="P19" s="3">
        <f t="shared" si="18"/>
        <v>351775.10566406325</v>
      </c>
      <c r="Q19" s="32">
        <f t="shared" si="10"/>
        <v>29314.592138671938</v>
      </c>
      <c r="R19" s="3">
        <f t="shared" si="19"/>
        <v>2387277.2189453132</v>
      </c>
      <c r="T19" s="3">
        <f t="shared" si="11"/>
        <v>314980.67227109714</v>
      </c>
      <c r="U19" s="3">
        <f t="shared" si="12"/>
        <v>1765044.406751584</v>
      </c>
      <c r="W19" s="3">
        <f t="shared" si="4"/>
        <v>29313.688366386563</v>
      </c>
      <c r="X19" s="34">
        <f>3.4/100*kupnicena*tax</f>
        <v>25500</v>
      </c>
      <c r="Y19" s="33">
        <f t="shared" si="13"/>
        <v>54813.688366386559</v>
      </c>
      <c r="Z19" s="3">
        <f t="shared" si="20"/>
        <v>442034.58566731337</v>
      </c>
      <c r="AB19" s="3">
        <f t="shared" si="14"/>
        <v>369794.36063748371</v>
      </c>
    </row>
    <row r="20" spans="1:28" x14ac:dyDescent="0.25">
      <c r="A20" s="41">
        <v>9</v>
      </c>
      <c r="B20" s="28">
        <f t="shared" si="15"/>
        <v>306957.71454296616</v>
      </c>
      <c r="C20" s="29">
        <f t="shared" si="5"/>
        <v>4.4999999999999998E-2</v>
      </c>
      <c r="D20" s="35">
        <f t="shared" si="6"/>
        <v>25579.809545247179</v>
      </c>
      <c r="E20" s="42">
        <f t="shared" si="0"/>
        <v>190405.59846472624</v>
      </c>
      <c r="F20" s="42">
        <f t="shared" si="1"/>
        <v>116552.11607823992</v>
      </c>
      <c r="G20" s="43">
        <f t="shared" si="2"/>
        <v>4114683.4053601213</v>
      </c>
      <c r="I20" s="33">
        <f t="shared" si="7"/>
        <v>283671.44520750007</v>
      </c>
      <c r="J20" s="36">
        <f t="shared" si="8"/>
        <v>23639.287100625006</v>
      </c>
      <c r="K20" s="3">
        <f t="shared" si="16"/>
        <v>-23286.269335466088</v>
      </c>
      <c r="L20" s="32">
        <f t="shared" si="9"/>
        <v>-1940.5224446221739</v>
      </c>
      <c r="M20" s="3">
        <f t="shared" si="17"/>
        <v>-645519.0815291953</v>
      </c>
      <c r="O20" s="33">
        <f t="shared" si="3"/>
        <v>7756641.0798925795</v>
      </c>
      <c r="P20" s="3">
        <f t="shared" si="18"/>
        <v>369363.86094726622</v>
      </c>
      <c r="Q20" s="32">
        <f t="shared" si="10"/>
        <v>30780.321745605517</v>
      </c>
      <c r="R20" s="3">
        <f t="shared" si="19"/>
        <v>2756641.0798925795</v>
      </c>
      <c r="T20" s="3">
        <f t="shared" si="11"/>
        <v>346077.59161180013</v>
      </c>
      <c r="U20" s="3">
        <f t="shared" si="12"/>
        <v>2111121.998363384</v>
      </c>
      <c r="W20" s="3">
        <f t="shared" si="4"/>
        <v>28560.839769708935</v>
      </c>
      <c r="X20" s="34">
        <f>3.4/100*kupnicena*tax</f>
        <v>25500</v>
      </c>
      <c r="Y20" s="33">
        <f t="shared" si="13"/>
        <v>54060.839769708939</v>
      </c>
      <c r="Z20" s="3">
        <f t="shared" si="20"/>
        <v>496095.42543702229</v>
      </c>
      <c r="AB20" s="3">
        <f t="shared" si="14"/>
        <v>400138.43138150906</v>
      </c>
    </row>
    <row r="21" spans="1:28" x14ac:dyDescent="0.25">
      <c r="A21" s="41">
        <v>10</v>
      </c>
      <c r="B21" s="28">
        <f t="shared" si="15"/>
        <v>306957.71454296616</v>
      </c>
      <c r="C21" s="29">
        <f t="shared" si="5"/>
        <v>4.4999999999999998E-2</v>
      </c>
      <c r="D21" s="35">
        <f t="shared" si="6"/>
        <v>25579.809545247179</v>
      </c>
      <c r="E21" s="42">
        <f t="shared" si="0"/>
        <v>185160.75324120544</v>
      </c>
      <c r="F21" s="42">
        <f t="shared" si="1"/>
        <v>121796.96130176072</v>
      </c>
      <c r="G21" s="43">
        <f t="shared" si="2"/>
        <v>3992886.4440583605</v>
      </c>
      <c r="I21" s="33">
        <f t="shared" si="7"/>
        <v>297855.01746787509</v>
      </c>
      <c r="J21" s="36">
        <f t="shared" si="8"/>
        <v>24821.251455656256</v>
      </c>
      <c r="K21" s="3">
        <f t="shared" si="16"/>
        <v>-9102.6970750910696</v>
      </c>
      <c r="L21" s="32">
        <f t="shared" si="9"/>
        <v>-758.55808959092246</v>
      </c>
      <c r="M21" s="3">
        <f>K21+M20</f>
        <v>-654621.77860428637</v>
      </c>
      <c r="O21" s="33">
        <f t="shared" si="3"/>
        <v>8144473.133887209</v>
      </c>
      <c r="P21" s="3">
        <f t="shared" si="18"/>
        <v>387832.05399462953</v>
      </c>
      <c r="Q21" s="32">
        <f t="shared" si="10"/>
        <v>32319.337832885794</v>
      </c>
      <c r="R21" s="3">
        <f t="shared" si="19"/>
        <v>3144473.133887209</v>
      </c>
      <c r="T21" s="3">
        <f t="shared" si="11"/>
        <v>378729.35691953846</v>
      </c>
      <c r="U21" s="3">
        <f t="shared" si="12"/>
        <v>2489851.3552829227</v>
      </c>
      <c r="W21" s="3">
        <f t="shared" si="4"/>
        <v>27774.112986180815</v>
      </c>
      <c r="X21" s="34">
        <f>3.4/100*kupnicena*tax</f>
        <v>25500</v>
      </c>
      <c r="Y21" s="33">
        <f t="shared" si="13"/>
        <v>53274.112986180815</v>
      </c>
      <c r="Z21" s="3">
        <f t="shared" si="20"/>
        <v>549369.53842320316</v>
      </c>
      <c r="AB21" s="3">
        <f t="shared" si="14"/>
        <v>432003.46990571928</v>
      </c>
    </row>
    <row r="22" spans="1:28" x14ac:dyDescent="0.25">
      <c r="A22" s="41">
        <v>11</v>
      </c>
      <c r="B22" s="28">
        <f t="shared" si="15"/>
        <v>306957.71454296616</v>
      </c>
      <c r="C22" s="29">
        <f t="shared" si="5"/>
        <v>4.4999999999999998E-2</v>
      </c>
      <c r="D22" s="35">
        <f t="shared" si="6"/>
        <v>25579.809545247179</v>
      </c>
      <c r="E22" s="42">
        <f t="shared" si="0"/>
        <v>179679.88998262622</v>
      </c>
      <c r="F22" s="42">
        <f t="shared" si="1"/>
        <v>127277.82456033994</v>
      </c>
      <c r="G22" s="43">
        <f t="shared" si="2"/>
        <v>3865608.6194980205</v>
      </c>
      <c r="I22" s="33">
        <f t="shared" si="7"/>
        <v>312747.76834126888</v>
      </c>
      <c r="J22" s="36">
        <f t="shared" si="8"/>
        <v>26062.314028439072</v>
      </c>
      <c r="K22" s="3">
        <f t="shared" si="16"/>
        <v>5790.053798302717</v>
      </c>
      <c r="L22" s="32">
        <f t="shared" si="9"/>
        <v>482.50448319189309</v>
      </c>
      <c r="M22" s="3">
        <f t="shared" si="17"/>
        <v>-648831.72480598371</v>
      </c>
      <c r="O22" s="33">
        <f t="shared" si="3"/>
        <v>8551696.7905815691</v>
      </c>
      <c r="P22" s="3">
        <f t="shared" si="18"/>
        <v>407223.65669436008</v>
      </c>
      <c r="Q22" s="32">
        <f t="shared" si="10"/>
        <v>33935.304724530004</v>
      </c>
      <c r="R22" s="3">
        <f t="shared" si="19"/>
        <v>3551696.7905815691</v>
      </c>
      <c r="T22" s="3">
        <f t="shared" si="11"/>
        <v>413013.71049266279</v>
      </c>
      <c r="U22" s="3">
        <f t="shared" si="12"/>
        <v>2902865.0657755854</v>
      </c>
      <c r="W22" s="3">
        <f t="shared" si="4"/>
        <v>26951.983497393932</v>
      </c>
      <c r="X22" s="34">
        <f>3.4/100*kupnicena*tax</f>
        <v>25500</v>
      </c>
      <c r="Y22" s="33">
        <f t="shared" si="13"/>
        <v>52451.983497393929</v>
      </c>
      <c r="Z22" s="3">
        <f t="shared" si="20"/>
        <v>601821.52192059706</v>
      </c>
      <c r="AB22" s="3">
        <f t="shared" si="14"/>
        <v>465465.69399005669</v>
      </c>
    </row>
    <row r="23" spans="1:28" x14ac:dyDescent="0.25">
      <c r="A23" s="41">
        <v>12</v>
      </c>
      <c r="B23" s="28">
        <f t="shared" si="15"/>
        <v>306957.71454296616</v>
      </c>
      <c r="C23" s="29">
        <f t="shared" si="5"/>
        <v>4.4999999999999998E-2</v>
      </c>
      <c r="D23" s="35">
        <f t="shared" si="6"/>
        <v>25579.809545247179</v>
      </c>
      <c r="E23" s="42">
        <f t="shared" si="0"/>
        <v>173952.38787741092</v>
      </c>
      <c r="F23" s="42">
        <f t="shared" si="1"/>
        <v>133005.32666555524</v>
      </c>
      <c r="G23" s="43">
        <f t="shared" si="2"/>
        <v>3732603.2928324654</v>
      </c>
      <c r="I23" s="33">
        <f t="shared" si="7"/>
        <v>328385.15675833233</v>
      </c>
      <c r="J23" s="36">
        <f t="shared" si="8"/>
        <v>27365.429729861029</v>
      </c>
      <c r="K23" s="3">
        <f t="shared" si="16"/>
        <v>21427.442215366173</v>
      </c>
      <c r="L23" s="32">
        <f t="shared" si="9"/>
        <v>1785.6201846138476</v>
      </c>
      <c r="M23" s="3">
        <f t="shared" si="17"/>
        <v>-627404.28259061754</v>
      </c>
      <c r="O23" s="33">
        <f t="shared" si="3"/>
        <v>8979281.6301106475</v>
      </c>
      <c r="P23" s="3">
        <f t="shared" si="18"/>
        <v>427584.83952907845</v>
      </c>
      <c r="Q23" s="32">
        <f t="shared" si="10"/>
        <v>35632.06996075654</v>
      </c>
      <c r="R23" s="3">
        <f t="shared" si="19"/>
        <v>3979281.6301106475</v>
      </c>
      <c r="T23" s="3">
        <f t="shared" si="11"/>
        <v>449012.28174444463</v>
      </c>
      <c r="U23" s="3">
        <f t="shared" si="12"/>
        <v>3351877.3475200301</v>
      </c>
      <c r="W23" s="3">
        <f t="shared" si="4"/>
        <v>26092.858181611638</v>
      </c>
      <c r="X23" s="34">
        <f>3.4/100*kupnicena*tax</f>
        <v>25500</v>
      </c>
      <c r="Y23" s="33">
        <f t="shared" si="13"/>
        <v>51592.858181611635</v>
      </c>
      <c r="Z23" s="3">
        <f t="shared" si="20"/>
        <v>653414.3801022087</v>
      </c>
      <c r="AB23" s="3">
        <f t="shared" si="14"/>
        <v>500605.13992605626</v>
      </c>
    </row>
    <row r="24" spans="1:28" x14ac:dyDescent="0.25">
      <c r="A24" s="41">
        <v>13</v>
      </c>
      <c r="B24" s="28">
        <f t="shared" si="15"/>
        <v>306957.71454296616</v>
      </c>
      <c r="C24" s="29">
        <f t="shared" si="5"/>
        <v>4.4999999999999998E-2</v>
      </c>
      <c r="D24" s="35">
        <f t="shared" si="6"/>
        <v>25579.809545247179</v>
      </c>
      <c r="E24" s="42">
        <f t="shared" si="0"/>
        <v>167967.14817746094</v>
      </c>
      <c r="F24" s="42">
        <f t="shared" si="1"/>
        <v>138990.56636550522</v>
      </c>
      <c r="G24" s="43">
        <f t="shared" si="2"/>
        <v>3593612.7264669603</v>
      </c>
      <c r="I24" s="33">
        <f t="shared" si="7"/>
        <v>344804.41459624894</v>
      </c>
      <c r="J24" s="36">
        <f t="shared" si="8"/>
        <v>28733.701216354078</v>
      </c>
      <c r="K24" s="3">
        <f t="shared" si="16"/>
        <v>37846.700053282781</v>
      </c>
      <c r="L24" s="32">
        <f t="shared" si="9"/>
        <v>3153.8916711068982</v>
      </c>
      <c r="M24" s="3">
        <f t="shared" si="17"/>
        <v>-589557.58253733476</v>
      </c>
      <c r="O24" s="33">
        <f t="shared" si="3"/>
        <v>9428245.7116161808</v>
      </c>
      <c r="P24" s="3">
        <f t="shared" si="18"/>
        <v>448964.08150553331</v>
      </c>
      <c r="Q24" s="32">
        <f t="shared" si="10"/>
        <v>37413.673458794445</v>
      </c>
      <c r="R24" s="3">
        <f t="shared" si="19"/>
        <v>4428245.7116161808</v>
      </c>
      <c r="T24" s="3">
        <f t="shared" si="11"/>
        <v>486810.78155881609</v>
      </c>
      <c r="U24" s="3">
        <f t="shared" si="12"/>
        <v>3838688.129078846</v>
      </c>
      <c r="W24" s="3">
        <f t="shared" si="4"/>
        <v>25195.072226619141</v>
      </c>
      <c r="X24" s="34">
        <f>3.4/100*kupnicena*tax</f>
        <v>25500</v>
      </c>
      <c r="Y24" s="33">
        <f t="shared" si="13"/>
        <v>50695.072226619144</v>
      </c>
      <c r="Z24" s="3">
        <f t="shared" si="20"/>
        <v>704109.45232882781</v>
      </c>
      <c r="AB24" s="3">
        <f t="shared" si="14"/>
        <v>537505.8537854352</v>
      </c>
    </row>
    <row r="25" spans="1:28" x14ac:dyDescent="0.25">
      <c r="A25" s="41">
        <v>14</v>
      </c>
      <c r="B25" s="28">
        <f t="shared" si="15"/>
        <v>306957.71454296616</v>
      </c>
      <c r="C25" s="29">
        <f t="shared" si="5"/>
        <v>4.4999999999999998E-2</v>
      </c>
      <c r="D25" s="35">
        <f t="shared" si="6"/>
        <v>25579.809545247179</v>
      </c>
      <c r="E25" s="42">
        <f t="shared" si="0"/>
        <v>161712.57269101319</v>
      </c>
      <c r="F25" s="42">
        <f t="shared" si="1"/>
        <v>145245.14185195297</v>
      </c>
      <c r="G25" s="43">
        <f t="shared" si="2"/>
        <v>3448367.5846150075</v>
      </c>
      <c r="I25" s="33">
        <f t="shared" si="7"/>
        <v>362044.6353260614</v>
      </c>
      <c r="J25" s="36">
        <f t="shared" si="8"/>
        <v>30170.386277171783</v>
      </c>
      <c r="K25" s="3">
        <f t="shared" si="16"/>
        <v>55086.920783095236</v>
      </c>
      <c r="L25" s="32">
        <f t="shared" si="9"/>
        <v>4590.5767319246033</v>
      </c>
      <c r="M25" s="3">
        <f t="shared" si="17"/>
        <v>-534470.66175423958</v>
      </c>
      <c r="O25" s="33">
        <f t="shared" si="3"/>
        <v>9899657.997196991</v>
      </c>
      <c r="P25" s="3">
        <f t="shared" si="18"/>
        <v>471412.28558081016</v>
      </c>
      <c r="Q25" s="32">
        <f t="shared" si="10"/>
        <v>39284.357131734178</v>
      </c>
      <c r="R25" s="3">
        <f t="shared" si="19"/>
        <v>4899657.997196991</v>
      </c>
      <c r="T25" s="3">
        <f t="shared" si="11"/>
        <v>526499.20636390545</v>
      </c>
      <c r="U25" s="3">
        <f t="shared" si="12"/>
        <v>4365187.3354427516</v>
      </c>
      <c r="W25" s="3">
        <f t="shared" si="4"/>
        <v>24256.885903651979</v>
      </c>
      <c r="X25" s="34">
        <f>3.4/100*kupnicena*tax</f>
        <v>25500</v>
      </c>
      <c r="Y25" s="33">
        <f t="shared" si="13"/>
        <v>49756.885903651979</v>
      </c>
      <c r="Z25" s="3">
        <f t="shared" si="20"/>
        <v>753866.33823247976</v>
      </c>
      <c r="AB25" s="3">
        <f t="shared" si="14"/>
        <v>576256.0922675574</v>
      </c>
    </row>
    <row r="26" spans="1:28" x14ac:dyDescent="0.25">
      <c r="A26" s="41">
        <v>15</v>
      </c>
      <c r="B26" s="28">
        <f t="shared" si="15"/>
        <v>306957.71454296616</v>
      </c>
      <c r="C26" s="29">
        <f t="shared" si="5"/>
        <v>4.4999999999999998E-2</v>
      </c>
      <c r="D26" s="35">
        <f t="shared" si="6"/>
        <v>25579.809545247179</v>
      </c>
      <c r="E26" s="42">
        <f t="shared" si="0"/>
        <v>155176.54130767533</v>
      </c>
      <c r="F26" s="42">
        <f t="shared" si="1"/>
        <v>151781.17323529083</v>
      </c>
      <c r="G26" s="43">
        <f t="shared" si="2"/>
        <v>3296586.4113797168</v>
      </c>
      <c r="I26" s="33">
        <f t="shared" si="7"/>
        <v>380146.86709236447</v>
      </c>
      <c r="J26" s="36">
        <f t="shared" si="8"/>
        <v>31678.905591030372</v>
      </c>
      <c r="K26" s="3">
        <f t="shared" si="16"/>
        <v>73189.152549398306</v>
      </c>
      <c r="L26" s="32">
        <f t="shared" si="9"/>
        <v>6099.0960457831925</v>
      </c>
      <c r="M26" s="3">
        <f t="shared" si="17"/>
        <v>-461281.50920484128</v>
      </c>
      <c r="O26" s="33">
        <f t="shared" si="3"/>
        <v>10394640.89705684</v>
      </c>
      <c r="P26" s="3">
        <f t="shared" si="18"/>
        <v>494982.89985984936</v>
      </c>
      <c r="Q26" s="32">
        <f t="shared" si="10"/>
        <v>41248.574988320783</v>
      </c>
      <c r="R26" s="3">
        <f t="shared" si="19"/>
        <v>5394640.8970568404</v>
      </c>
      <c r="T26" s="3">
        <f t="shared" si="11"/>
        <v>568172.05240924773</v>
      </c>
      <c r="U26" s="3">
        <f t="shared" si="12"/>
        <v>4933359.3878519991</v>
      </c>
      <c r="W26" s="3">
        <f t="shared" si="4"/>
        <v>23276.481196151301</v>
      </c>
      <c r="X26" s="34">
        <f>3.4/100*kupnicena*tax</f>
        <v>25500</v>
      </c>
      <c r="Y26" s="33">
        <f t="shared" si="13"/>
        <v>48776.481196151304</v>
      </c>
      <c r="Z26" s="3">
        <f t="shared" si="20"/>
        <v>802642.8194286311</v>
      </c>
      <c r="AB26" s="3">
        <f t="shared" si="14"/>
        <v>616948.53360539908</v>
      </c>
    </row>
    <row r="27" spans="1:28" x14ac:dyDescent="0.25">
      <c r="A27" s="41">
        <v>16</v>
      </c>
      <c r="B27" s="28">
        <f t="shared" si="15"/>
        <v>306957.71454296616</v>
      </c>
      <c r="C27" s="29">
        <f t="shared" si="5"/>
        <v>4.4999999999999998E-2</v>
      </c>
      <c r="D27" s="35">
        <f t="shared" si="6"/>
        <v>25579.809545247179</v>
      </c>
      <c r="E27" s="42">
        <f t="shared" si="0"/>
        <v>148346.38851208726</v>
      </c>
      <c r="F27" s="42">
        <f t="shared" si="1"/>
        <v>158611.3260308789</v>
      </c>
      <c r="G27" s="43">
        <f t="shared" si="2"/>
        <v>3137975.085348838</v>
      </c>
      <c r="I27" s="33">
        <f t="shared" si="7"/>
        <v>399154.2104469827</v>
      </c>
      <c r="J27" s="36">
        <f t="shared" si="8"/>
        <v>33262.850870581889</v>
      </c>
      <c r="K27" s="3">
        <f t="shared" si="16"/>
        <v>92196.495904016541</v>
      </c>
      <c r="L27" s="32">
        <f t="shared" si="9"/>
        <v>7683.0413253347115</v>
      </c>
      <c r="M27" s="3">
        <f t="shared" si="17"/>
        <v>-369085.01330082474</v>
      </c>
      <c r="O27" s="33">
        <f t="shared" si="3"/>
        <v>10914372.941909682</v>
      </c>
      <c r="P27" s="3">
        <f t="shared" si="18"/>
        <v>519732.04485284165</v>
      </c>
      <c r="Q27" s="32">
        <f t="shared" si="10"/>
        <v>43311.003737736806</v>
      </c>
      <c r="R27" s="3">
        <f t="shared" si="19"/>
        <v>5914372.941909682</v>
      </c>
      <c r="T27" s="3">
        <f t="shared" si="11"/>
        <v>611928.54075685819</v>
      </c>
      <c r="U27" s="3">
        <f t="shared" si="12"/>
        <v>5545287.9286088571</v>
      </c>
      <c r="W27" s="3">
        <f t="shared" si="4"/>
        <v>22251.958276813089</v>
      </c>
      <c r="X27" s="34">
        <f>3.4/100*kupnicena*tax</f>
        <v>25500</v>
      </c>
      <c r="Y27" s="33">
        <f t="shared" si="13"/>
        <v>47751.958276813093</v>
      </c>
      <c r="Z27" s="3">
        <f t="shared" si="20"/>
        <v>850394.77770544426</v>
      </c>
      <c r="AB27" s="3">
        <f t="shared" si="14"/>
        <v>659680.49903367134</v>
      </c>
    </row>
    <row r="28" spans="1:28" x14ac:dyDescent="0.25">
      <c r="A28" s="41">
        <v>17</v>
      </c>
      <c r="B28" s="28">
        <f t="shared" si="15"/>
        <v>306957.71454296616</v>
      </c>
      <c r="C28" s="29">
        <f t="shared" si="5"/>
        <v>4.4999999999999998E-2</v>
      </c>
      <c r="D28" s="35">
        <f t="shared" si="6"/>
        <v>25579.809545247179</v>
      </c>
      <c r="E28" s="42">
        <f t="shared" si="0"/>
        <v>141208.8788406977</v>
      </c>
      <c r="F28" s="42">
        <f t="shared" si="1"/>
        <v>165748.83570226846</v>
      </c>
      <c r="G28" s="43">
        <f t="shared" si="2"/>
        <v>2972226.2496465696</v>
      </c>
      <c r="I28" s="33">
        <f t="shared" si="7"/>
        <v>419111.92096933187</v>
      </c>
      <c r="J28" s="36">
        <f t="shared" si="8"/>
        <v>34925.993414110992</v>
      </c>
      <c r="K28" s="3">
        <f t="shared" si="16"/>
        <v>112154.20642636571</v>
      </c>
      <c r="L28" s="32">
        <f t="shared" si="9"/>
        <v>9346.183868863809</v>
      </c>
      <c r="M28" s="3">
        <f t="shared" si="17"/>
        <v>-256930.80687445903</v>
      </c>
      <c r="O28" s="33">
        <f t="shared" si="3"/>
        <v>11460091.589005167</v>
      </c>
      <c r="P28" s="3">
        <f t="shared" si="18"/>
        <v>545718.64709548466</v>
      </c>
      <c r="Q28" s="32">
        <f t="shared" si="10"/>
        <v>45476.553924623724</v>
      </c>
      <c r="R28" s="3">
        <f t="shared" si="19"/>
        <v>6460091.5890051667</v>
      </c>
      <c r="T28" s="3">
        <f t="shared" si="11"/>
        <v>657872.85352185043</v>
      </c>
      <c r="U28" s="3">
        <f t="shared" si="12"/>
        <v>6203160.782130708</v>
      </c>
      <c r="W28" s="3">
        <f t="shared" si="4"/>
        <v>21181.331826104655</v>
      </c>
      <c r="X28" s="34">
        <f>3.4/100*kupnicena*tax</f>
        <v>25500</v>
      </c>
      <c r="Y28" s="33">
        <f t="shared" si="13"/>
        <v>46681.331826104652</v>
      </c>
      <c r="Z28" s="3">
        <f t="shared" si="20"/>
        <v>897076.10953154892</v>
      </c>
      <c r="AB28" s="3">
        <f t="shared" si="14"/>
        <v>704554.18534795498</v>
      </c>
    </row>
    <row r="29" spans="1:28" x14ac:dyDescent="0.25">
      <c r="A29" s="41">
        <v>18</v>
      </c>
      <c r="B29" s="28">
        <f t="shared" si="15"/>
        <v>306957.71454296616</v>
      </c>
      <c r="C29" s="29">
        <f t="shared" si="5"/>
        <v>4.4999999999999998E-2</v>
      </c>
      <c r="D29" s="35">
        <f t="shared" si="6"/>
        <v>25579.809545247179</v>
      </c>
      <c r="E29" s="42">
        <f t="shared" si="0"/>
        <v>133750.18123409562</v>
      </c>
      <c r="F29" s="42">
        <f t="shared" si="1"/>
        <v>173207.53330887054</v>
      </c>
      <c r="G29" s="43">
        <f t="shared" si="2"/>
        <v>2799018.716337699</v>
      </c>
      <c r="I29" s="33">
        <f t="shared" si="7"/>
        <v>440067.5170177985</v>
      </c>
      <c r="J29" s="36">
        <f t="shared" si="8"/>
        <v>36672.293084816542</v>
      </c>
      <c r="K29" s="3">
        <f t="shared" si="16"/>
        <v>133109.80247483234</v>
      </c>
      <c r="L29" s="32">
        <f t="shared" si="9"/>
        <v>11092.483539569361</v>
      </c>
      <c r="M29" s="3">
        <f t="shared" si="17"/>
        <v>-123821.00439962669</v>
      </c>
      <c r="O29" s="33">
        <f t="shared" si="3"/>
        <v>12033096.168455426</v>
      </c>
      <c r="P29" s="3">
        <f t="shared" si="18"/>
        <v>573004.57945025899</v>
      </c>
      <c r="Q29" s="32">
        <f t="shared" si="10"/>
        <v>47750.381620854918</v>
      </c>
      <c r="R29" s="3">
        <f t="shared" si="19"/>
        <v>7033096.1684554256</v>
      </c>
      <c r="T29" s="3">
        <f t="shared" si="11"/>
        <v>706114.38192509138</v>
      </c>
      <c r="U29" s="3">
        <f t="shared" si="12"/>
        <v>6909275.1640557991</v>
      </c>
      <c r="W29" s="3">
        <f t="shared" si="4"/>
        <v>20062.527185114344</v>
      </c>
      <c r="X29" s="34">
        <f>3.4/100*kupnicena*tax</f>
        <v>25500</v>
      </c>
      <c r="Y29" s="33">
        <f t="shared" si="13"/>
        <v>45562.527185114348</v>
      </c>
      <c r="Z29" s="3">
        <f t="shared" si="20"/>
        <v>942638.63671666326</v>
      </c>
      <c r="AB29" s="3">
        <f t="shared" si="14"/>
        <v>751676.90911020571</v>
      </c>
    </row>
    <row r="30" spans="1:28" x14ac:dyDescent="0.25">
      <c r="A30" s="41">
        <v>19</v>
      </c>
      <c r="B30" s="28">
        <f t="shared" si="15"/>
        <v>306957.71454296616</v>
      </c>
      <c r="C30" s="29">
        <f t="shared" si="5"/>
        <v>4.4999999999999998E-2</v>
      </c>
      <c r="D30" s="35">
        <f t="shared" si="6"/>
        <v>25579.809545247179</v>
      </c>
      <c r="E30" s="42">
        <f t="shared" si="0"/>
        <v>125955.84223519645</v>
      </c>
      <c r="F30" s="42">
        <f t="shared" si="1"/>
        <v>181001.87230776972</v>
      </c>
      <c r="G30" s="43">
        <f t="shared" si="2"/>
        <v>2618016.8440299295</v>
      </c>
      <c r="I30" s="33">
        <f t="shared" si="7"/>
        <v>462070.89286868845</v>
      </c>
      <c r="J30" s="36">
        <f t="shared" si="8"/>
        <v>38505.907739057373</v>
      </c>
      <c r="K30" s="3">
        <f t="shared" si="16"/>
        <v>155113.17832572229</v>
      </c>
      <c r="L30" s="32">
        <f t="shared" si="9"/>
        <v>12926.09819381019</v>
      </c>
      <c r="M30" s="3">
        <f t="shared" si="17"/>
        <v>31292.173926095595</v>
      </c>
      <c r="O30" s="33">
        <f t="shared" si="3"/>
        <v>12634750.976878198</v>
      </c>
      <c r="P30" s="3">
        <f t="shared" si="18"/>
        <v>601654.80842277221</v>
      </c>
      <c r="Q30" s="32">
        <f t="shared" si="10"/>
        <v>50137.900701897684</v>
      </c>
      <c r="R30" s="3">
        <f t="shared" si="19"/>
        <v>7634750.9768781979</v>
      </c>
      <c r="T30" s="3">
        <f t="shared" si="11"/>
        <v>756767.98674849444</v>
      </c>
      <c r="U30" s="3">
        <f t="shared" si="12"/>
        <v>7666043.1508042933</v>
      </c>
      <c r="W30" s="3">
        <f t="shared" si="4"/>
        <v>18893.376335279467</v>
      </c>
      <c r="X30" s="34">
        <f>3.4/100*kupnicena*tax</f>
        <v>25500</v>
      </c>
      <c r="Y30" s="33">
        <f t="shared" si="13"/>
        <v>44393.376335279463</v>
      </c>
      <c r="Z30" s="3">
        <f t="shared" si="20"/>
        <v>987032.01305194269</v>
      </c>
      <c r="AB30" s="3">
        <f t="shared" si="14"/>
        <v>801161.36308377399</v>
      </c>
    </row>
    <row r="31" spans="1:28" x14ac:dyDescent="0.25">
      <c r="A31" s="41">
        <v>20</v>
      </c>
      <c r="B31" s="28">
        <f t="shared" si="15"/>
        <v>306957.71454296616</v>
      </c>
      <c r="C31" s="29">
        <f t="shared" si="5"/>
        <v>4.4999999999999998E-2</v>
      </c>
      <c r="D31" s="35">
        <f t="shared" si="6"/>
        <v>25579.809545247179</v>
      </c>
      <c r="E31" s="42">
        <f t="shared" si="0"/>
        <v>117810.75798134682</v>
      </c>
      <c r="F31" s="42">
        <f t="shared" si="1"/>
        <v>189146.95656161936</v>
      </c>
      <c r="G31" s="43">
        <f t="shared" si="2"/>
        <v>2428869.8874683101</v>
      </c>
      <c r="I31" s="33">
        <f t="shared" si="7"/>
        <v>485174.43751212291</v>
      </c>
      <c r="J31" s="36">
        <f t="shared" si="8"/>
        <v>40431.203126010245</v>
      </c>
      <c r="K31" s="3">
        <f t="shared" si="16"/>
        <v>178216.72296915675</v>
      </c>
      <c r="L31" s="32">
        <f t="shared" si="9"/>
        <v>14851.393580763062</v>
      </c>
      <c r="M31" s="3">
        <f t="shared" si="17"/>
        <v>209508.89689525234</v>
      </c>
      <c r="O31" s="33">
        <f t="shared" si="3"/>
        <v>13266488.525722109</v>
      </c>
      <c r="P31" s="3">
        <f t="shared" si="18"/>
        <v>631737.54884391092</v>
      </c>
      <c r="Q31" s="32">
        <f t="shared" si="10"/>
        <v>52644.795736992579</v>
      </c>
      <c r="R31" s="3">
        <f t="shared" si="19"/>
        <v>8266488.5257221088</v>
      </c>
      <c r="T31" s="3">
        <f t="shared" si="11"/>
        <v>809954.27181306761</v>
      </c>
      <c r="U31" s="3">
        <f t="shared" si="12"/>
        <v>8475997.4226173609</v>
      </c>
      <c r="W31" s="3">
        <f t="shared" si="4"/>
        <v>17671.613697202021</v>
      </c>
      <c r="X31" s="34">
        <f>3.4/100*kupnicena*tax</f>
        <v>25500</v>
      </c>
      <c r="Y31" s="33">
        <f t="shared" si="13"/>
        <v>43171.613697202018</v>
      </c>
      <c r="Z31" s="3">
        <f t="shared" si="20"/>
        <v>1030203.6267491448</v>
      </c>
      <c r="AB31" s="3">
        <f t="shared" si="14"/>
        <v>853125.88551026979</v>
      </c>
    </row>
    <row r="32" spans="1:28" x14ac:dyDescent="0.25">
      <c r="A32" s="41">
        <v>21</v>
      </c>
      <c r="B32" s="28">
        <f t="shared" si="15"/>
        <v>306957.71454296616</v>
      </c>
      <c r="C32" s="29">
        <f t="shared" si="5"/>
        <v>4.4999999999999998E-2</v>
      </c>
      <c r="D32" s="35">
        <f t="shared" si="6"/>
        <v>25579.809545247179</v>
      </c>
      <c r="E32" s="42">
        <f t="shared" si="0"/>
        <v>109299.14493607395</v>
      </c>
      <c r="F32" s="42">
        <f t="shared" si="1"/>
        <v>197658.56960689221</v>
      </c>
      <c r="G32" s="43">
        <f t="shared" si="2"/>
        <v>2231211.3178614178</v>
      </c>
      <c r="I32" s="33">
        <f t="shared" si="7"/>
        <v>509433.15938772907</v>
      </c>
      <c r="J32" s="36">
        <f t="shared" si="8"/>
        <v>42452.763282310756</v>
      </c>
      <c r="K32" s="3">
        <f t="shared" si="16"/>
        <v>202475.44484476291</v>
      </c>
      <c r="L32" s="32">
        <f t="shared" si="9"/>
        <v>16872.953737063577</v>
      </c>
      <c r="M32" s="3">
        <f t="shared" si="17"/>
        <v>411984.34174001525</v>
      </c>
      <c r="O32" s="33">
        <f t="shared" si="3"/>
        <v>13929812.952008216</v>
      </c>
      <c r="P32" s="3">
        <f t="shared" si="18"/>
        <v>663324.42628610693</v>
      </c>
      <c r="Q32" s="32">
        <f t="shared" si="10"/>
        <v>55277.035523842242</v>
      </c>
      <c r="R32" s="3">
        <f t="shared" si="19"/>
        <v>8929812.9520082157</v>
      </c>
      <c r="T32" s="3">
        <f t="shared" si="11"/>
        <v>865799.87113086984</v>
      </c>
      <c r="U32" s="3">
        <f t="shared" si="12"/>
        <v>9341797.2937482316</v>
      </c>
      <c r="W32" s="3">
        <f t="shared" si="4"/>
        <v>16394.87174041109</v>
      </c>
      <c r="X32" s="34">
        <f>3.4/100*kupnicena*tax</f>
        <v>25500</v>
      </c>
      <c r="Y32" s="33">
        <f t="shared" si="13"/>
        <v>41894.871740411094</v>
      </c>
      <c r="Z32" s="3">
        <f t="shared" si="20"/>
        <v>1072098.4984895559</v>
      </c>
      <c r="AB32" s="3">
        <f t="shared" si="14"/>
        <v>907694.74287128088</v>
      </c>
    </row>
    <row r="33" spans="1:28" x14ac:dyDescent="0.25">
      <c r="A33" s="41">
        <v>22</v>
      </c>
      <c r="B33" s="28">
        <f t="shared" si="15"/>
        <v>306957.71454296616</v>
      </c>
      <c r="C33" s="29">
        <f t="shared" si="5"/>
        <v>4.4999999999999998E-2</v>
      </c>
      <c r="D33" s="35">
        <f t="shared" si="6"/>
        <v>25579.809545247179</v>
      </c>
      <c r="E33" s="42">
        <f t="shared" si="0"/>
        <v>100404.5093037638</v>
      </c>
      <c r="F33" s="42">
        <f t="shared" si="1"/>
        <v>206553.20523920236</v>
      </c>
      <c r="G33" s="43">
        <f t="shared" si="2"/>
        <v>2024658.1126222154</v>
      </c>
      <c r="I33" s="33">
        <f t="shared" si="7"/>
        <v>534904.81735711556</v>
      </c>
      <c r="J33" s="36">
        <f t="shared" si="8"/>
        <v>44575.401446426295</v>
      </c>
      <c r="K33" s="3">
        <f t="shared" si="16"/>
        <v>227947.1028141494</v>
      </c>
      <c r="L33" s="32">
        <f t="shared" si="9"/>
        <v>18995.591901179116</v>
      </c>
      <c r="M33" s="3">
        <f t="shared" si="17"/>
        <v>639931.44455416466</v>
      </c>
      <c r="O33" s="33">
        <f t="shared" si="3"/>
        <v>14626303.599608626</v>
      </c>
      <c r="P33" s="3">
        <f t="shared" si="18"/>
        <v>696490.64760041051</v>
      </c>
      <c r="Q33" s="32">
        <f t="shared" si="10"/>
        <v>58040.887300034206</v>
      </c>
      <c r="R33" s="3">
        <f t="shared" si="19"/>
        <v>9626303.5996086262</v>
      </c>
      <c r="T33" s="3">
        <f t="shared" si="11"/>
        <v>924437.75041455985</v>
      </c>
      <c r="U33" s="3">
        <f t="shared" si="12"/>
        <v>10266235.044162791</v>
      </c>
      <c r="W33" s="3">
        <f t="shared" si="4"/>
        <v>15060.676395564569</v>
      </c>
      <c r="X33" s="34">
        <f>3.4/100*kupnicena*tax</f>
        <v>25500</v>
      </c>
      <c r="Y33" s="33">
        <f t="shared" si="13"/>
        <v>40560.676395564573</v>
      </c>
      <c r="Z33" s="3">
        <f t="shared" si="20"/>
        <v>1112659.1748851205</v>
      </c>
      <c r="AB33" s="3">
        <f t="shared" si="14"/>
        <v>964998.42681012442</v>
      </c>
    </row>
    <row r="34" spans="1:28" x14ac:dyDescent="0.25">
      <c r="A34" s="41">
        <v>23</v>
      </c>
      <c r="B34" s="28">
        <f t="shared" si="15"/>
        <v>306957.71454296616</v>
      </c>
      <c r="C34" s="29">
        <f t="shared" si="5"/>
        <v>4.4999999999999998E-2</v>
      </c>
      <c r="D34" s="35">
        <f t="shared" si="6"/>
        <v>25579.809545247179</v>
      </c>
      <c r="E34" s="42">
        <f t="shared" si="0"/>
        <v>91109.615067999694</v>
      </c>
      <c r="F34" s="42">
        <f t="shared" si="1"/>
        <v>215848.09947496647</v>
      </c>
      <c r="G34" s="43">
        <f t="shared" si="2"/>
        <v>1808810.0131472489</v>
      </c>
      <c r="I34" s="33">
        <f t="shared" si="7"/>
        <v>561650.05822497141</v>
      </c>
      <c r="J34" s="36">
        <f t="shared" si="8"/>
        <v>46804.171518747615</v>
      </c>
      <c r="K34" s="3">
        <f t="shared" si="16"/>
        <v>254692.34368200524</v>
      </c>
      <c r="L34" s="32">
        <f t="shared" si="9"/>
        <v>21224.361973500436</v>
      </c>
      <c r="M34" s="3">
        <f t="shared" si="17"/>
        <v>894623.78823616984</v>
      </c>
      <c r="O34" s="33">
        <f t="shared" si="3"/>
        <v>15357618.779589059</v>
      </c>
      <c r="P34" s="3">
        <f t="shared" si="18"/>
        <v>731315.17998043261</v>
      </c>
      <c r="Q34" s="32">
        <f t="shared" si="10"/>
        <v>60942.931665036049</v>
      </c>
      <c r="R34" s="3">
        <f t="shared" si="19"/>
        <v>10357618.779589059</v>
      </c>
      <c r="T34" s="3">
        <f t="shared" si="11"/>
        <v>986007.52366243792</v>
      </c>
      <c r="U34" s="3">
        <f t="shared" si="12"/>
        <v>11252242.567825228</v>
      </c>
      <c r="W34" s="3">
        <f t="shared" si="4"/>
        <v>13666.442260199954</v>
      </c>
      <c r="X34" s="34">
        <f>3.4/100*kupnicena*tax</f>
        <v>25500</v>
      </c>
      <c r="Y34" s="33">
        <f t="shared" si="13"/>
        <v>39166.442260199954</v>
      </c>
      <c r="Z34" s="3">
        <f t="shared" si="20"/>
        <v>1151825.6171453204</v>
      </c>
      <c r="AB34" s="3">
        <f t="shared" si="14"/>
        <v>1025173.9659226378</v>
      </c>
    </row>
    <row r="35" spans="1:28" x14ac:dyDescent="0.25">
      <c r="A35" s="41">
        <v>24</v>
      </c>
      <c r="B35" s="28">
        <f t="shared" si="15"/>
        <v>306957.71454296616</v>
      </c>
      <c r="C35" s="29">
        <f t="shared" si="5"/>
        <v>4.4999999999999998E-2</v>
      </c>
      <c r="D35" s="35">
        <f t="shared" si="6"/>
        <v>25579.809545247179</v>
      </c>
      <c r="E35" s="42">
        <f t="shared" si="0"/>
        <v>81396.450591626199</v>
      </c>
      <c r="F35" s="42">
        <f t="shared" si="1"/>
        <v>225561.26395133996</v>
      </c>
      <c r="G35" s="43">
        <f t="shared" si="2"/>
        <v>1583248.7491959089</v>
      </c>
      <c r="I35" s="33">
        <f t="shared" si="7"/>
        <v>589732.56113622</v>
      </c>
      <c r="J35" s="36">
        <f t="shared" si="8"/>
        <v>49144.380094685002</v>
      </c>
      <c r="K35" s="3">
        <f t="shared" si="16"/>
        <v>282774.84659325384</v>
      </c>
      <c r="L35" s="32">
        <f t="shared" si="9"/>
        <v>23564.57054943782</v>
      </c>
      <c r="M35" s="3">
        <f t="shared" si="17"/>
        <v>1177398.6348294236</v>
      </c>
      <c r="O35" s="33">
        <f t="shared" si="3"/>
        <v>16125499.718568513</v>
      </c>
      <c r="P35" s="3">
        <f t="shared" si="18"/>
        <v>767880.93897945434</v>
      </c>
      <c r="Q35" s="32">
        <f t="shared" si="10"/>
        <v>63990.078248287864</v>
      </c>
      <c r="R35" s="3">
        <f t="shared" si="19"/>
        <v>11125499.718568513</v>
      </c>
      <c r="T35" s="3">
        <f t="shared" si="11"/>
        <v>1050655.7855727081</v>
      </c>
      <c r="U35" s="3">
        <f t="shared" si="12"/>
        <v>12302898.353397937</v>
      </c>
      <c r="W35" s="3">
        <f t="shared" si="4"/>
        <v>12209.46758874393</v>
      </c>
      <c r="X35" s="34">
        <f>3.4/100*kupnicena*tax</f>
        <v>25500</v>
      </c>
      <c r="Y35" s="33">
        <f t="shared" si="13"/>
        <v>37709.46758874393</v>
      </c>
      <c r="Z35" s="3">
        <f t="shared" si="20"/>
        <v>1189535.0847340643</v>
      </c>
      <c r="AB35" s="3">
        <f t="shared" si="14"/>
        <v>1088365.253161452</v>
      </c>
    </row>
    <row r="36" spans="1:28" x14ac:dyDescent="0.25">
      <c r="A36" s="41">
        <v>25</v>
      </c>
      <c r="B36" s="28">
        <f t="shared" si="15"/>
        <v>306957.71454296616</v>
      </c>
      <c r="C36" s="29">
        <f t="shared" si="5"/>
        <v>4.4999999999999998E-2</v>
      </c>
      <c r="D36" s="35">
        <f t="shared" si="6"/>
        <v>25579.809545247179</v>
      </c>
      <c r="E36" s="42">
        <f t="shared" si="0"/>
        <v>71246.193713815897</v>
      </c>
      <c r="F36" s="42">
        <f t="shared" si="1"/>
        <v>235711.52082915028</v>
      </c>
      <c r="G36" s="43">
        <f t="shared" si="2"/>
        <v>1347537.2283667587</v>
      </c>
      <c r="I36" s="33">
        <f t="shared" si="7"/>
        <v>619219.18919303105</v>
      </c>
      <c r="J36" s="36">
        <f t="shared" si="8"/>
        <v>51601.599099419254</v>
      </c>
      <c r="K36" s="3">
        <f t="shared" si="16"/>
        <v>312261.47465006489</v>
      </c>
      <c r="L36" s="32">
        <f t="shared" si="9"/>
        <v>26021.789554172075</v>
      </c>
      <c r="M36" s="3">
        <f t="shared" si="17"/>
        <v>1489660.1094794886</v>
      </c>
      <c r="O36" s="33">
        <f t="shared" si="3"/>
        <v>16931774.704496939</v>
      </c>
      <c r="P36" s="3">
        <f t="shared" si="18"/>
        <v>806274.98592842557</v>
      </c>
      <c r="Q36" s="32">
        <f t="shared" si="10"/>
        <v>67189.582160702135</v>
      </c>
      <c r="R36" s="3">
        <f t="shared" si="19"/>
        <v>11931774.704496939</v>
      </c>
      <c r="T36" s="3">
        <f t="shared" si="11"/>
        <v>1118536.4605784905</v>
      </c>
      <c r="U36" s="3">
        <f t="shared" si="12"/>
        <v>13421434.813976428</v>
      </c>
      <c r="W36" s="3">
        <f t="shared" si="4"/>
        <v>10686.929057072384</v>
      </c>
      <c r="X36" s="34">
        <f>3.4/100*kupnicena*tax</f>
        <v>25500</v>
      </c>
      <c r="Y36" s="33">
        <f t="shared" si="13"/>
        <v>36186.929057072382</v>
      </c>
      <c r="Z36" s="3">
        <f t="shared" si="20"/>
        <v>1225722.0137911367</v>
      </c>
      <c r="AB36" s="3">
        <f t="shared" si="14"/>
        <v>1154723.3896355629</v>
      </c>
    </row>
    <row r="37" spans="1:28" x14ac:dyDescent="0.25">
      <c r="A37" s="41">
        <v>26</v>
      </c>
      <c r="B37" s="28">
        <f t="shared" si="15"/>
        <v>306957.71454296616</v>
      </c>
      <c r="C37" s="29">
        <f t="shared" si="5"/>
        <v>4.4999999999999998E-2</v>
      </c>
      <c r="D37" s="35">
        <f t="shared" si="6"/>
        <v>25579.809545247179</v>
      </c>
      <c r="E37" s="42">
        <f t="shared" si="0"/>
        <v>60639.175276504138</v>
      </c>
      <c r="F37" s="42">
        <f t="shared" si="1"/>
        <v>246318.53926646203</v>
      </c>
      <c r="G37" s="43">
        <f t="shared" si="2"/>
        <v>1101218.6891002967</v>
      </c>
      <c r="I37" s="33">
        <f t="shared" si="7"/>
        <v>650180.14865268266</v>
      </c>
      <c r="J37" s="36">
        <f t="shared" si="8"/>
        <v>54181.679054390224</v>
      </c>
      <c r="K37" s="3">
        <f t="shared" si="16"/>
        <v>343222.4341097165</v>
      </c>
      <c r="L37" s="32">
        <f t="shared" si="9"/>
        <v>28601.869509143042</v>
      </c>
      <c r="M37" s="3">
        <f t="shared" si="17"/>
        <v>1832882.543589205</v>
      </c>
      <c r="O37" s="33">
        <f t="shared" si="3"/>
        <v>17778363.439721785</v>
      </c>
      <c r="P37" s="3">
        <f t="shared" si="18"/>
        <v>846588.73522484675</v>
      </c>
      <c r="Q37" s="32">
        <f t="shared" si="10"/>
        <v>70549.061268737234</v>
      </c>
      <c r="R37" s="3">
        <f t="shared" si="19"/>
        <v>12778363.439721785</v>
      </c>
      <c r="T37" s="3">
        <f t="shared" si="11"/>
        <v>1189811.1693345632</v>
      </c>
      <c r="U37" s="3">
        <f t="shared" si="12"/>
        <v>14611245.98331099</v>
      </c>
      <c r="W37" s="3">
        <f t="shared" si="4"/>
        <v>9095.8762914756207</v>
      </c>
      <c r="X37" s="34">
        <f>3.4/100*kupnicena*tax</f>
        <v>25500</v>
      </c>
      <c r="Y37" s="33">
        <f t="shared" si="13"/>
        <v>34595.876291475623</v>
      </c>
      <c r="Z37" s="3">
        <f t="shared" si="20"/>
        <v>1260317.8900826124</v>
      </c>
      <c r="AB37" s="3">
        <f t="shared" si="14"/>
        <v>1224407.0456260389</v>
      </c>
    </row>
    <row r="38" spans="1:28" x14ac:dyDescent="0.25">
      <c r="A38" s="41">
        <v>27</v>
      </c>
      <c r="B38" s="28">
        <f t="shared" si="15"/>
        <v>306957.71454296616</v>
      </c>
      <c r="C38" s="29">
        <f t="shared" si="5"/>
        <v>4.4999999999999998E-2</v>
      </c>
      <c r="D38" s="35">
        <f t="shared" si="6"/>
        <v>25579.809545247179</v>
      </c>
      <c r="E38" s="42">
        <f t="shared" si="0"/>
        <v>49554.841009513351</v>
      </c>
      <c r="F38" s="42">
        <f t="shared" si="1"/>
        <v>257402.8735334528</v>
      </c>
      <c r="G38" s="43">
        <f t="shared" si="2"/>
        <v>843815.81556684384</v>
      </c>
      <c r="I38" s="33">
        <f t="shared" si="7"/>
        <v>682689.15608531679</v>
      </c>
      <c r="J38" s="36">
        <f t="shared" si="8"/>
        <v>56890.76300710973</v>
      </c>
      <c r="K38" s="3">
        <f t="shared" si="16"/>
        <v>375731.44154235063</v>
      </c>
      <c r="L38" s="32">
        <f t="shared" si="9"/>
        <v>31310.953461862551</v>
      </c>
      <c r="M38" s="3">
        <f t="shared" si="17"/>
        <v>2208613.9851315557</v>
      </c>
      <c r="O38" s="33">
        <f t="shared" si="3"/>
        <v>18667281.611707877</v>
      </c>
      <c r="P38" s="3">
        <f t="shared" si="18"/>
        <v>888918.17198609188</v>
      </c>
      <c r="Q38" s="32">
        <f t="shared" si="10"/>
        <v>74076.514332174323</v>
      </c>
      <c r="R38" s="3">
        <f t="shared" si="19"/>
        <v>13667281.611707877</v>
      </c>
      <c r="T38" s="3">
        <f t="shared" si="11"/>
        <v>1264649.6135284426</v>
      </c>
      <c r="U38" s="3">
        <f t="shared" si="12"/>
        <v>15875895.596839434</v>
      </c>
      <c r="W38" s="3">
        <f t="shared" si="4"/>
        <v>7433.2261514270022</v>
      </c>
      <c r="X38" s="34">
        <f>3.4/100*kupnicena*tax</f>
        <v>25500</v>
      </c>
      <c r="Y38" s="33">
        <f t="shared" si="13"/>
        <v>32933.226151426999</v>
      </c>
      <c r="Z38" s="3">
        <f t="shared" si="20"/>
        <v>1293251.1162340394</v>
      </c>
      <c r="AB38" s="3">
        <f t="shared" si="14"/>
        <v>1297582.8396798696</v>
      </c>
    </row>
    <row r="39" spans="1:28" x14ac:dyDescent="0.25">
      <c r="A39" s="41">
        <v>28</v>
      </c>
      <c r="B39" s="28">
        <f t="shared" si="15"/>
        <v>306957.71454296616</v>
      </c>
      <c r="C39" s="29">
        <f t="shared" si="5"/>
        <v>4.4999999999999998E-2</v>
      </c>
      <c r="D39" s="35">
        <f t="shared" si="6"/>
        <v>25579.809545247179</v>
      </c>
      <c r="E39" s="42">
        <f t="shared" si="0"/>
        <v>37971.711700507971</v>
      </c>
      <c r="F39" s="42">
        <f t="shared" si="1"/>
        <v>268986.0028424582</v>
      </c>
      <c r="G39" s="43">
        <f t="shared" si="2"/>
        <v>574829.81272438564</v>
      </c>
      <c r="I39" s="33">
        <f t="shared" si="7"/>
        <v>716823.61388958269</v>
      </c>
      <c r="J39" s="36">
        <f t="shared" si="8"/>
        <v>59735.301157465226</v>
      </c>
      <c r="K39" s="3">
        <f t="shared" si="16"/>
        <v>409865.89934661653</v>
      </c>
      <c r="L39" s="32">
        <f t="shared" si="9"/>
        <v>34155.491612218044</v>
      </c>
      <c r="M39" s="3">
        <f t="shared" si="17"/>
        <v>2618479.8844781723</v>
      </c>
      <c r="O39" s="33">
        <f t="shared" si="3"/>
        <v>19600645.692293271</v>
      </c>
      <c r="P39" s="3">
        <f t="shared" si="18"/>
        <v>933364.08058539405</v>
      </c>
      <c r="Q39" s="32">
        <f t="shared" si="10"/>
        <v>77780.340048782833</v>
      </c>
      <c r="R39" s="3">
        <f t="shared" si="19"/>
        <v>14600645.692293271</v>
      </c>
      <c r="T39" s="3">
        <f t="shared" si="11"/>
        <v>1343229.9799320106</v>
      </c>
      <c r="U39" s="3">
        <f t="shared" si="12"/>
        <v>17219125.576771446</v>
      </c>
      <c r="W39" s="3">
        <f t="shared" si="4"/>
        <v>5695.7567550761951</v>
      </c>
      <c r="X39" s="34">
        <f>3.4/100*kupnicena*tax</f>
        <v>25500</v>
      </c>
      <c r="Y39" s="33">
        <f t="shared" si="13"/>
        <v>31195.756755076196</v>
      </c>
      <c r="Z39" s="3">
        <f t="shared" si="20"/>
        <v>1324446.8729891155</v>
      </c>
      <c r="AB39" s="3">
        <f t="shared" si="14"/>
        <v>1374425.7366870868</v>
      </c>
    </row>
    <row r="40" spans="1:28" x14ac:dyDescent="0.25">
      <c r="A40" s="41">
        <v>29</v>
      </c>
      <c r="B40" s="28">
        <f t="shared" si="15"/>
        <v>306957.71454296616</v>
      </c>
      <c r="C40" s="29">
        <f t="shared" si="5"/>
        <v>4.4999999999999998E-2</v>
      </c>
      <c r="D40" s="35">
        <f t="shared" si="6"/>
        <v>25579.809545247179</v>
      </c>
      <c r="E40" s="42">
        <f t="shared" si="0"/>
        <v>25867.341572597354</v>
      </c>
      <c r="F40" s="42">
        <f t="shared" si="1"/>
        <v>281090.37297036883</v>
      </c>
      <c r="G40" s="43">
        <f t="shared" si="2"/>
        <v>293739.43975401681</v>
      </c>
      <c r="I40" s="33">
        <f t="shared" si="7"/>
        <v>752664.79458406183</v>
      </c>
      <c r="J40" s="36">
        <f t="shared" si="8"/>
        <v>62722.066215338484</v>
      </c>
      <c r="K40" s="3">
        <f t="shared" si="16"/>
        <v>445707.08004109567</v>
      </c>
      <c r="L40" s="32">
        <f t="shared" si="9"/>
        <v>37142.256670091308</v>
      </c>
      <c r="M40" s="3">
        <f t="shared" si="17"/>
        <v>3064186.9645192679</v>
      </c>
      <c r="O40" s="33">
        <f t="shared" si="3"/>
        <v>20580677.976907935</v>
      </c>
      <c r="P40" s="3">
        <f t="shared" si="18"/>
        <v>980032.28461466357</v>
      </c>
      <c r="Q40" s="32">
        <f t="shared" si="10"/>
        <v>81669.357051221959</v>
      </c>
      <c r="R40" s="3">
        <f t="shared" si="19"/>
        <v>15580677.976907935</v>
      </c>
      <c r="T40" s="3">
        <f t="shared" si="11"/>
        <v>1425739.3646557592</v>
      </c>
      <c r="U40" s="3">
        <f t="shared" si="12"/>
        <v>18644864.941427201</v>
      </c>
      <c r="W40" s="3">
        <f t="shared" si="4"/>
        <v>3880.1012358896028</v>
      </c>
      <c r="X40" s="34">
        <f>3.4/100*kupnicena*tax</f>
        <v>25500</v>
      </c>
      <c r="Y40" s="33">
        <f t="shared" si="13"/>
        <v>29380.101235889604</v>
      </c>
      <c r="Z40" s="3">
        <f t="shared" si="20"/>
        <v>1353826.9742250051</v>
      </c>
      <c r="AB40" s="3">
        <f t="shared" si="14"/>
        <v>1455119.4658916488</v>
      </c>
    </row>
    <row r="41" spans="1:28" ht="15.75" thickBot="1" x14ac:dyDescent="0.3">
      <c r="A41" s="44">
        <v>30</v>
      </c>
      <c r="B41" s="28">
        <f t="shared" si="15"/>
        <v>306957.71454296616</v>
      </c>
      <c r="C41" s="29">
        <f t="shared" si="5"/>
        <v>4.4999999999999998E-2</v>
      </c>
      <c r="D41" s="35">
        <f t="shared" si="6"/>
        <v>25579.809545247179</v>
      </c>
      <c r="E41" s="42">
        <f t="shared" si="0"/>
        <v>13218.274788930756</v>
      </c>
      <c r="F41" s="42">
        <f t="shared" si="1"/>
        <v>293739.43975403538</v>
      </c>
      <c r="G41" s="43">
        <f t="shared" si="2"/>
        <v>-1.8568243831396103E-8</v>
      </c>
      <c r="I41" s="33">
        <f t="shared" si="7"/>
        <v>790298.034313265</v>
      </c>
      <c r="J41" s="36">
        <f t="shared" si="8"/>
        <v>65858.169526105412</v>
      </c>
      <c r="K41" s="3">
        <f t="shared" si="16"/>
        <v>483340.31977029884</v>
      </c>
      <c r="L41" s="32">
        <f t="shared" si="9"/>
        <v>40278.359980858237</v>
      </c>
      <c r="M41" s="3">
        <f t="shared" si="17"/>
        <v>3547527.2842895668</v>
      </c>
      <c r="O41" s="33">
        <f t="shared" si="3"/>
        <v>21609711.875753332</v>
      </c>
      <c r="P41" s="3">
        <f>O41-O40</f>
        <v>1029033.8988453969</v>
      </c>
      <c r="Q41" s="32">
        <f t="shared" si="10"/>
        <v>85752.824903783083</v>
      </c>
      <c r="R41" s="3">
        <f t="shared" si="19"/>
        <v>16609711.875753332</v>
      </c>
      <c r="T41" s="3">
        <f t="shared" si="11"/>
        <v>1512374.2186156958</v>
      </c>
      <c r="U41" s="3">
        <f t="shared" si="12"/>
        <v>20157239.160042897</v>
      </c>
      <c r="W41" s="3">
        <f t="shared" si="4"/>
        <v>1982.7412183396132</v>
      </c>
      <c r="X41" s="34">
        <f>3.4/100*kupnicena*tax</f>
        <v>25500</v>
      </c>
      <c r="Y41" s="33">
        <f t="shared" si="13"/>
        <v>27482.741218339612</v>
      </c>
      <c r="Z41" s="3">
        <f t="shared" si="20"/>
        <v>1381309.7154433448</v>
      </c>
      <c r="AB41" s="3">
        <f t="shared" si="14"/>
        <v>1539856.9598340355</v>
      </c>
    </row>
    <row r="42" spans="1:28" x14ac:dyDescent="0.25">
      <c r="K42" s="3"/>
      <c r="L42" s="3"/>
      <c r="M42" s="3"/>
    </row>
    <row r="43" spans="1:28" x14ac:dyDescent="0.25">
      <c r="A43" t="s">
        <v>34</v>
      </c>
      <c r="I43" t="s">
        <v>48</v>
      </c>
      <c r="O43" t="s">
        <v>52</v>
      </c>
      <c r="W43" s="39" t="s">
        <v>58</v>
      </c>
    </row>
    <row r="44" spans="1:28" x14ac:dyDescent="0.25">
      <c r="B44" s="39" t="s">
        <v>35</v>
      </c>
      <c r="I44" t="s">
        <v>49</v>
      </c>
      <c r="O44" s="39" t="s">
        <v>54</v>
      </c>
    </row>
    <row r="45" spans="1:28" x14ac:dyDescent="0.25">
      <c r="B45" s="39" t="s">
        <v>53</v>
      </c>
      <c r="I45" t="s">
        <v>47</v>
      </c>
    </row>
    <row r="46" spans="1:28" x14ac:dyDescent="0.25">
      <c r="B46" s="39" t="s">
        <v>36</v>
      </c>
      <c r="I46" s="39" t="s">
        <v>59</v>
      </c>
    </row>
    <row r="47" spans="1:28" x14ac:dyDescent="0.25">
      <c r="B47" s="39" t="s">
        <v>37</v>
      </c>
    </row>
    <row r="50" spans="1:2" x14ac:dyDescent="0.25">
      <c r="A50" t="s">
        <v>63</v>
      </c>
    </row>
    <row r="51" spans="1:2" x14ac:dyDescent="0.25">
      <c r="B51" s="39" t="s">
        <v>62</v>
      </c>
    </row>
    <row r="52" spans="1:2" x14ac:dyDescent="0.25">
      <c r="B52" s="39" t="s">
        <v>55</v>
      </c>
    </row>
    <row r="53" spans="1:2" x14ac:dyDescent="0.25">
      <c r="B53" s="39" t="s">
        <v>56</v>
      </c>
    </row>
    <row r="54" spans="1:2" x14ac:dyDescent="0.25">
      <c r="B54" s="39" t="s">
        <v>57</v>
      </c>
    </row>
    <row r="55" spans="1:2" x14ac:dyDescent="0.25">
      <c r="B55" s="39" t="s">
        <v>60</v>
      </c>
    </row>
    <row r="56" spans="1:2" x14ac:dyDescent="0.25">
      <c r="B56" s="39" t="s">
        <v>61</v>
      </c>
    </row>
  </sheetData>
  <conditionalFormatting sqref="B12:B41">
    <cfRule type="dataBar" priority="4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{60DCF34C-AF4D-4A0C-80EE-70288D41EA92}</x14:id>
        </ext>
      </extLst>
    </cfRule>
  </conditionalFormatting>
  <conditionalFormatting sqref="E12:E41">
    <cfRule type="dataBar" priority="5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{B30FF27C-68D5-4F1E-A285-6007C10EEBEF}</x14:id>
        </ext>
      </extLst>
    </cfRule>
  </conditionalFormatting>
  <conditionalFormatting sqref="F12:F41">
    <cfRule type="dataBar" priority="6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{419CCEE4-A002-4E0F-8492-FA0CD3625B31}</x14:id>
        </ext>
      </extLst>
    </cfRule>
  </conditionalFormatting>
  <conditionalFormatting sqref="K12:K41">
    <cfRule type="colorScale" priority="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L12:L41">
    <cfRule type="dataBar" priority="8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{E5EBC772-241C-4AB4-AED1-9895CC17A505}</x14:id>
        </ext>
      </extLst>
    </cfRule>
  </conditionalFormatting>
  <conditionalFormatting sqref="M12:M41">
    <cfRule type="colorScale" priority="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P12:P41">
    <cfRule type="dataBar" priority="3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{299D92BA-FDBA-469E-BB92-43229996551E}</x14:id>
        </ext>
      </extLst>
    </cfRule>
  </conditionalFormatting>
  <conditionalFormatting sqref="Y12:Y41">
    <cfRule type="dataBar" priority="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{8BCF0DB0-7D6F-4C4B-AC10-F6579214AEBA}</x14:id>
        </ext>
      </extLst>
    </cfRule>
  </conditionalFormatting>
  <conditionalFormatting sqref="AB12:AB41">
    <cfRule type="dataBar" priority="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{94D9332C-CD0D-4C0F-A929-5D824E4E3260}</x14:id>
        </ext>
      </extLst>
    </cfRule>
  </conditionalFormatting>
  <hyperlinks>
    <hyperlink ref="E3" r:id="rId1" xr:uid="{B2372382-045E-4EFD-8C5C-C1760A1A5380}"/>
    <hyperlink ref="B46" r:id="rId2" display="https://www.cinzovnici.cz/blogove_clanky/nejcastejsi-chyba-zacinajicich-cinzovniku-prenaset-na-najemnika-vsechny-polozky-z-predpisu-plateb-od-svj-na-najemnika-%f0%9f%9a%a8/" xr:uid="{92B76118-0A1A-4A35-AC41-65F71F53F9DE}"/>
    <hyperlink ref="B47" r:id="rId3" display="https://www.cinzovnici.cz/blogove_clanky/je-dnesni-urokova-sazba-z-hypoteky-draha-%f0%9f%a4%94/" xr:uid="{5478C81B-19D7-4CAB-91D7-A2D11BD63A7A}"/>
    <hyperlink ref="O44" r:id="rId4" display="https://www.cinzovnici.cz/blogove_clanky/co-by-se-muselo-stat-aby-ceny-nemovitosti-v-cr-zacaly-klesat-%f0%9f%93%89/" xr:uid="{022DBA08-3008-4D15-99A4-EF337D6C704D}"/>
    <hyperlink ref="B52" r:id="rId5" display="https://www.cinzovnici.cz/blogove_clanky/za-10-let-vzrostly-ceny-bytu-o-vice-jak-250-%f0%9f%93%88-zatimco-najemne-vzrostlo-pouze-o-66/" xr:uid="{9AC469C5-C2A8-474D-89D9-66D972D387EA}"/>
    <hyperlink ref="B53" r:id="rId6" display="https://www.cinzovnici.cz/blogove_clanky/je-kazdy-majitel-bytu-milionar-%f0%9f%8f%a0%f0%9f%92%b8/" xr:uid="{DE7DC007-8EF8-4A01-AB40-EEAD1C45C4BE}"/>
    <hyperlink ref="B54" r:id="rId7" display="https://www.cinzovnici.cz/blogove_clanky/vetsina-investoru-dela-stejnou-chybu-kupuji-drahe-byty-a-nasledne-je-vybavi-tou-nejlevnejsi-kuchynskou-linkou-%f0%9f%92%b8/" xr:uid="{AEBEC54B-A678-431D-894C-BD53AD5FD500}"/>
    <hyperlink ref="W43" r:id="rId8" display="https://www.cinzovnici.cz/blogove_clanky/proc-mnoho-zkusenych-investoru-po-10-letech-prodava-investicni-nemovitost-a-kupuji-si-novou/" xr:uid="{E3B48E09-74C7-45DF-8DC1-64074AC35A24}"/>
    <hyperlink ref="I46" r:id="rId9" display="https://www.cinzovnici.cz/blogove_clanky/proc-je-inflace-chtena-pro-realitniho-investora/" xr:uid="{2C81E296-51BF-4474-93AE-7DBB8A73133C}"/>
    <hyperlink ref="B44" r:id="rId10" display="https://www.cinzovnici.cz/blogove_clanky/poridil-jsem-si-novostavbu-%f0%9f%8f%a2-vydrzi-100-let/" xr:uid="{5BDD8CB1-B5CB-4A75-B15E-47925F0019F4}"/>
    <hyperlink ref="B45" r:id="rId11" display="https://www.cinzovnici.cz/blogove_clanky/proc-nekteri-investori-radeji-drzi-byt-prazdny-nez-aby-ho-pronajali-%f0%9f%95%b8%ef%b8%8f/" xr:uid="{0BEF71B1-C08A-484E-A909-1252E00BBED7}"/>
    <hyperlink ref="B55" r:id="rId12" display="https://www.cinzovnici.cz/blogove_clanky/jsou-nemovitosti-v-cr-na-vrcholu-bubliny-%f0%9f%ab%a7/" xr:uid="{B34D14E0-A85F-4477-808C-5DC66E9B30EB}"/>
    <hyperlink ref="B56" r:id="rId13" display="https://www.cinzovnici.cz/blogove_clanky/co-delat-s-nemovitosti-kdyz-se-vam-o-ni-nechce-starat-a-resit-problemy-vasich-najemniku-a-chcete-jen-pasivni-prijem-%f0%9f%92%ad/" xr:uid="{75C6106C-EB5E-407A-8C4E-F3AEC45E6D52}"/>
    <hyperlink ref="B51" r:id="rId14" display="https://www.cinzovnici.cz/blogove_clanky/nejhorsi-nemovitosti-investice-v-novodobe-ceske-historii-%e2%9a%a0%ef%b8%8f/" xr:uid="{D55CE734-461F-478D-8151-8E1E7B1FBCDF}"/>
  </hyperlinks>
  <pageMargins left="0.7" right="0.7" top="0.78740157499999996" bottom="0.78740157499999996" header="0.3" footer="0.3"/>
  <drawing r:id="rId15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60DCF34C-AF4D-4A0C-80EE-70288D41EA92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B12:B41</xm:sqref>
        </x14:conditionalFormatting>
        <x14:conditionalFormatting xmlns:xm="http://schemas.microsoft.com/office/excel/2006/main">
          <x14:cfRule type="dataBar" id="{B30FF27C-68D5-4F1E-A285-6007C10EEBEF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E12:E41</xm:sqref>
        </x14:conditionalFormatting>
        <x14:conditionalFormatting xmlns:xm="http://schemas.microsoft.com/office/excel/2006/main">
          <x14:cfRule type="dataBar" id="{419CCEE4-A002-4E0F-8492-FA0CD3625B31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F12:F41</xm:sqref>
        </x14:conditionalFormatting>
        <x14:conditionalFormatting xmlns:xm="http://schemas.microsoft.com/office/excel/2006/main">
          <x14:cfRule type="dataBar" id="{E5EBC772-241C-4AB4-AED1-9895CC17A505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L12:L41</xm:sqref>
        </x14:conditionalFormatting>
        <x14:conditionalFormatting xmlns:xm="http://schemas.microsoft.com/office/excel/2006/main">
          <x14:cfRule type="dataBar" id="{299D92BA-FDBA-469E-BB92-43229996551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P12:P41</xm:sqref>
        </x14:conditionalFormatting>
        <x14:conditionalFormatting xmlns:xm="http://schemas.microsoft.com/office/excel/2006/main">
          <x14:cfRule type="dataBar" id="{8BCF0DB0-7D6F-4C4B-AC10-F6579214AEBA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Y12:Y41</xm:sqref>
        </x14:conditionalFormatting>
        <x14:conditionalFormatting xmlns:xm="http://schemas.microsoft.com/office/excel/2006/main">
          <x14:cfRule type="dataBar" id="{94D9332C-CD0D-4C0F-A929-5D824E4E3260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AB12:AB41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BC25C6-3759-4D22-A40F-046E15AD3B4F}">
  <dimension ref="A1:H34"/>
  <sheetViews>
    <sheetView workbookViewId="0">
      <selection activeCell="E4" sqref="E4"/>
    </sheetView>
  </sheetViews>
  <sheetFormatPr defaultRowHeight="15" x14ac:dyDescent="0.25"/>
  <cols>
    <col min="1" max="1" width="12.7109375" bestFit="1" customWidth="1"/>
    <col min="2" max="2" width="15.28515625" bestFit="1" customWidth="1"/>
    <col min="3" max="3" width="15.7109375" customWidth="1"/>
    <col min="4" max="4" width="15" bestFit="1" customWidth="1"/>
    <col min="7" max="7" width="13.7109375" bestFit="1" customWidth="1"/>
  </cols>
  <sheetData>
    <row r="1" spans="1:8" x14ac:dyDescent="0.25">
      <c r="A1" t="s">
        <v>38</v>
      </c>
      <c r="B1" s="1">
        <f>kupnicena</f>
        <v>5000000</v>
      </c>
    </row>
    <row r="2" spans="1:8" x14ac:dyDescent="0.25">
      <c r="A2" t="s">
        <v>39</v>
      </c>
      <c r="B2" s="12">
        <v>30</v>
      </c>
    </row>
    <row r="3" spans="1:8" ht="15.75" thickBot="1" x14ac:dyDescent="0.3">
      <c r="G3" t="s">
        <v>40</v>
      </c>
    </row>
    <row r="4" spans="1:8" ht="29.25" thickBot="1" x14ac:dyDescent="0.3">
      <c r="A4" s="15" t="s">
        <v>41</v>
      </c>
      <c r="B4" s="16" t="s">
        <v>42</v>
      </c>
      <c r="C4" s="16" t="s">
        <v>43</v>
      </c>
      <c r="D4" s="17" t="s">
        <v>44</v>
      </c>
    </row>
    <row r="5" spans="1:8" ht="15.75" thickBot="1" x14ac:dyDescent="0.3">
      <c r="A5" s="45">
        <v>1</v>
      </c>
      <c r="B5" s="46">
        <f>B1/B2</f>
        <v>166666.66666666666</v>
      </c>
      <c r="C5" s="46">
        <f>B1</f>
        <v>5000000</v>
      </c>
      <c r="D5" s="47">
        <f t="shared" ref="D5:D34" si="0">C5-B5</f>
        <v>4833333.333333333</v>
      </c>
      <c r="G5" s="1">
        <f>B1*H5</f>
        <v>70000</v>
      </c>
      <c r="H5" s="6">
        <v>1.4E-2</v>
      </c>
    </row>
    <row r="6" spans="1:8" x14ac:dyDescent="0.25">
      <c r="A6" s="48">
        <f>A5+1</f>
        <v>2</v>
      </c>
      <c r="B6" s="49">
        <f>(2*D5)/(31-A5)</f>
        <v>322222.22222222219</v>
      </c>
      <c r="C6" s="49">
        <f>D5</f>
        <v>4833333.333333333</v>
      </c>
      <c r="D6" s="50">
        <f t="shared" si="0"/>
        <v>4511111.111111111</v>
      </c>
      <c r="G6" s="18">
        <f>B1*H6</f>
        <v>170000</v>
      </c>
      <c r="H6" s="6">
        <v>3.4000000000000002E-2</v>
      </c>
    </row>
    <row r="7" spans="1:8" x14ac:dyDescent="0.25">
      <c r="A7" s="48">
        <f t="shared" ref="A7:A34" si="1">A6+1</f>
        <v>3</v>
      </c>
      <c r="B7" s="49">
        <f t="shared" ref="B7:B34" si="2">(2*D6)/(31-A6)</f>
        <v>311111.11111111112</v>
      </c>
      <c r="C7" s="49">
        <f t="shared" ref="C7:C34" si="3">D6</f>
        <v>4511111.111111111</v>
      </c>
      <c r="D7" s="50">
        <f t="shared" si="0"/>
        <v>4200000</v>
      </c>
      <c r="G7" s="18">
        <f>G6</f>
        <v>170000</v>
      </c>
    </row>
    <row r="8" spans="1:8" x14ac:dyDescent="0.25">
      <c r="A8" s="48">
        <f t="shared" si="1"/>
        <v>4</v>
      </c>
      <c r="B8" s="49">
        <f t="shared" si="2"/>
        <v>300000</v>
      </c>
      <c r="C8" s="49">
        <f t="shared" si="3"/>
        <v>4200000</v>
      </c>
      <c r="D8" s="50">
        <f t="shared" si="0"/>
        <v>3900000</v>
      </c>
      <c r="G8" s="18">
        <f t="shared" ref="G8:G34" si="4">G7</f>
        <v>170000</v>
      </c>
    </row>
    <row r="9" spans="1:8" x14ac:dyDescent="0.25">
      <c r="A9" s="48">
        <f t="shared" si="1"/>
        <v>5</v>
      </c>
      <c r="B9" s="49">
        <f t="shared" si="2"/>
        <v>288888.88888888888</v>
      </c>
      <c r="C9" s="49">
        <f t="shared" si="3"/>
        <v>3900000</v>
      </c>
      <c r="D9" s="50">
        <f t="shared" si="0"/>
        <v>3611111.111111111</v>
      </c>
      <c r="G9" s="18">
        <f t="shared" si="4"/>
        <v>170000</v>
      </c>
    </row>
    <row r="10" spans="1:8" x14ac:dyDescent="0.25">
      <c r="A10" s="48">
        <f t="shared" si="1"/>
        <v>6</v>
      </c>
      <c r="B10" s="49">
        <f t="shared" si="2"/>
        <v>277777.77777777775</v>
      </c>
      <c r="C10" s="49">
        <f t="shared" si="3"/>
        <v>3611111.111111111</v>
      </c>
      <c r="D10" s="50">
        <f t="shared" si="0"/>
        <v>3333333.333333333</v>
      </c>
      <c r="G10" s="18">
        <f t="shared" si="4"/>
        <v>170000</v>
      </c>
    </row>
    <row r="11" spans="1:8" x14ac:dyDescent="0.25">
      <c r="A11" s="48">
        <f t="shared" si="1"/>
        <v>7</v>
      </c>
      <c r="B11" s="49">
        <f t="shared" si="2"/>
        <v>266666.66666666663</v>
      </c>
      <c r="C11" s="49">
        <f t="shared" si="3"/>
        <v>3333333.333333333</v>
      </c>
      <c r="D11" s="50">
        <f t="shared" si="0"/>
        <v>3066666.6666666665</v>
      </c>
      <c r="G11" s="18">
        <f t="shared" si="4"/>
        <v>170000</v>
      </c>
    </row>
    <row r="12" spans="1:8" x14ac:dyDescent="0.25">
      <c r="A12" s="48">
        <f t="shared" si="1"/>
        <v>8</v>
      </c>
      <c r="B12" s="49">
        <f t="shared" si="2"/>
        <v>255555.55555555553</v>
      </c>
      <c r="C12" s="49">
        <f t="shared" si="3"/>
        <v>3066666.6666666665</v>
      </c>
      <c r="D12" s="50">
        <f t="shared" si="0"/>
        <v>2811111.111111111</v>
      </c>
      <c r="G12" s="18">
        <f t="shared" si="4"/>
        <v>170000</v>
      </c>
    </row>
    <row r="13" spans="1:8" x14ac:dyDescent="0.25">
      <c r="A13" s="48">
        <f t="shared" si="1"/>
        <v>9</v>
      </c>
      <c r="B13" s="49">
        <f t="shared" si="2"/>
        <v>244444.44444444444</v>
      </c>
      <c r="C13" s="49">
        <f t="shared" si="3"/>
        <v>2811111.111111111</v>
      </c>
      <c r="D13" s="50">
        <f t="shared" si="0"/>
        <v>2566666.6666666665</v>
      </c>
      <c r="G13" s="18">
        <f t="shared" si="4"/>
        <v>170000</v>
      </c>
    </row>
    <row r="14" spans="1:8" x14ac:dyDescent="0.25">
      <c r="A14" s="48">
        <f t="shared" si="1"/>
        <v>10</v>
      </c>
      <c r="B14" s="49">
        <f t="shared" si="2"/>
        <v>233333.33333333331</v>
      </c>
      <c r="C14" s="49">
        <f t="shared" si="3"/>
        <v>2566666.6666666665</v>
      </c>
      <c r="D14" s="50">
        <f t="shared" si="0"/>
        <v>2333333.333333333</v>
      </c>
      <c r="G14" s="18">
        <f t="shared" si="4"/>
        <v>170000</v>
      </c>
    </row>
    <row r="15" spans="1:8" x14ac:dyDescent="0.25">
      <c r="A15" s="48">
        <f t="shared" si="1"/>
        <v>11</v>
      </c>
      <c r="B15" s="49">
        <f t="shared" si="2"/>
        <v>222222.22222222219</v>
      </c>
      <c r="C15" s="49">
        <f t="shared" si="3"/>
        <v>2333333.333333333</v>
      </c>
      <c r="D15" s="50">
        <f t="shared" si="0"/>
        <v>2111111.111111111</v>
      </c>
      <c r="G15" s="18">
        <f t="shared" si="4"/>
        <v>170000</v>
      </c>
    </row>
    <row r="16" spans="1:8" x14ac:dyDescent="0.25">
      <c r="A16" s="48">
        <f t="shared" si="1"/>
        <v>12</v>
      </c>
      <c r="B16" s="49">
        <f t="shared" si="2"/>
        <v>211111.11111111109</v>
      </c>
      <c r="C16" s="49">
        <f t="shared" si="3"/>
        <v>2111111.111111111</v>
      </c>
      <c r="D16" s="50">
        <f t="shared" si="0"/>
        <v>1900000</v>
      </c>
      <c r="G16" s="18">
        <f t="shared" si="4"/>
        <v>170000</v>
      </c>
    </row>
    <row r="17" spans="1:7" x14ac:dyDescent="0.25">
      <c r="A17" s="48">
        <f t="shared" si="1"/>
        <v>13</v>
      </c>
      <c r="B17" s="49">
        <f t="shared" si="2"/>
        <v>200000</v>
      </c>
      <c r="C17" s="49">
        <f t="shared" si="3"/>
        <v>1900000</v>
      </c>
      <c r="D17" s="50">
        <f t="shared" si="0"/>
        <v>1700000</v>
      </c>
      <c r="G17" s="18">
        <f t="shared" si="4"/>
        <v>170000</v>
      </c>
    </row>
    <row r="18" spans="1:7" x14ac:dyDescent="0.25">
      <c r="A18" s="48">
        <f t="shared" si="1"/>
        <v>14</v>
      </c>
      <c r="B18" s="49">
        <f t="shared" si="2"/>
        <v>188888.88888888888</v>
      </c>
      <c r="C18" s="49">
        <f t="shared" si="3"/>
        <v>1700000</v>
      </c>
      <c r="D18" s="50">
        <f t="shared" si="0"/>
        <v>1511111.111111111</v>
      </c>
      <c r="G18" s="18">
        <f t="shared" si="4"/>
        <v>170000</v>
      </c>
    </row>
    <row r="19" spans="1:7" x14ac:dyDescent="0.25">
      <c r="A19" s="48">
        <f t="shared" si="1"/>
        <v>15</v>
      </c>
      <c r="B19" s="49">
        <f t="shared" si="2"/>
        <v>177777.77777777775</v>
      </c>
      <c r="C19" s="49">
        <f t="shared" si="3"/>
        <v>1511111.111111111</v>
      </c>
      <c r="D19" s="50">
        <f t="shared" si="0"/>
        <v>1333333.3333333333</v>
      </c>
      <c r="G19" s="18">
        <f t="shared" si="4"/>
        <v>170000</v>
      </c>
    </row>
    <row r="20" spans="1:7" x14ac:dyDescent="0.25">
      <c r="A20" s="48">
        <f t="shared" si="1"/>
        <v>16</v>
      </c>
      <c r="B20" s="49">
        <f t="shared" si="2"/>
        <v>166666.66666666666</v>
      </c>
      <c r="C20" s="49">
        <f t="shared" si="3"/>
        <v>1333333.3333333333</v>
      </c>
      <c r="D20" s="50">
        <f t="shared" si="0"/>
        <v>1166666.6666666665</v>
      </c>
      <c r="G20" s="18">
        <f t="shared" si="4"/>
        <v>170000</v>
      </c>
    </row>
    <row r="21" spans="1:7" x14ac:dyDescent="0.25">
      <c r="A21" s="48">
        <f t="shared" si="1"/>
        <v>17</v>
      </c>
      <c r="B21" s="49">
        <f t="shared" si="2"/>
        <v>155555.55555555553</v>
      </c>
      <c r="C21" s="49">
        <f t="shared" si="3"/>
        <v>1166666.6666666665</v>
      </c>
      <c r="D21" s="50">
        <f t="shared" si="0"/>
        <v>1011111.111111111</v>
      </c>
      <c r="G21" s="18">
        <f t="shared" si="4"/>
        <v>170000</v>
      </c>
    </row>
    <row r="22" spans="1:7" x14ac:dyDescent="0.25">
      <c r="A22" s="48">
        <f t="shared" si="1"/>
        <v>18</v>
      </c>
      <c r="B22" s="49">
        <f t="shared" si="2"/>
        <v>144444.44444444444</v>
      </c>
      <c r="C22" s="49">
        <f t="shared" si="3"/>
        <v>1011111.111111111</v>
      </c>
      <c r="D22" s="50">
        <f t="shared" si="0"/>
        <v>866666.66666666651</v>
      </c>
      <c r="G22" s="18">
        <f t="shared" si="4"/>
        <v>170000</v>
      </c>
    </row>
    <row r="23" spans="1:7" x14ac:dyDescent="0.25">
      <c r="A23" s="48">
        <f t="shared" si="1"/>
        <v>19</v>
      </c>
      <c r="B23" s="49">
        <f t="shared" si="2"/>
        <v>133333.33333333331</v>
      </c>
      <c r="C23" s="49">
        <f t="shared" si="3"/>
        <v>866666.66666666651</v>
      </c>
      <c r="D23" s="50">
        <f t="shared" si="0"/>
        <v>733333.33333333326</v>
      </c>
      <c r="G23" s="18">
        <f t="shared" si="4"/>
        <v>170000</v>
      </c>
    </row>
    <row r="24" spans="1:7" x14ac:dyDescent="0.25">
      <c r="A24" s="48">
        <f t="shared" si="1"/>
        <v>20</v>
      </c>
      <c r="B24" s="49">
        <f t="shared" si="2"/>
        <v>122222.2222222222</v>
      </c>
      <c r="C24" s="49">
        <f t="shared" si="3"/>
        <v>733333.33333333326</v>
      </c>
      <c r="D24" s="50">
        <f t="shared" si="0"/>
        <v>611111.11111111101</v>
      </c>
      <c r="G24" s="18">
        <f t="shared" si="4"/>
        <v>170000</v>
      </c>
    </row>
    <row r="25" spans="1:7" x14ac:dyDescent="0.25">
      <c r="A25" s="48">
        <f t="shared" si="1"/>
        <v>21</v>
      </c>
      <c r="B25" s="49">
        <f t="shared" si="2"/>
        <v>111111.11111111109</v>
      </c>
      <c r="C25" s="49">
        <f t="shared" si="3"/>
        <v>611111.11111111101</v>
      </c>
      <c r="D25" s="50">
        <f t="shared" si="0"/>
        <v>499999.99999999988</v>
      </c>
      <c r="G25" s="18">
        <f t="shared" si="4"/>
        <v>170000</v>
      </c>
    </row>
    <row r="26" spans="1:7" x14ac:dyDescent="0.25">
      <c r="A26" s="48">
        <f t="shared" si="1"/>
        <v>22</v>
      </c>
      <c r="B26" s="49">
        <f t="shared" si="2"/>
        <v>99999.999999999971</v>
      </c>
      <c r="C26" s="49">
        <f t="shared" si="3"/>
        <v>499999.99999999988</v>
      </c>
      <c r="D26" s="50">
        <f t="shared" si="0"/>
        <v>399999.99999999988</v>
      </c>
      <c r="G26" s="18">
        <f t="shared" si="4"/>
        <v>170000</v>
      </c>
    </row>
    <row r="27" spans="1:7" x14ac:dyDescent="0.25">
      <c r="A27" s="48">
        <f t="shared" si="1"/>
        <v>23</v>
      </c>
      <c r="B27" s="49">
        <f t="shared" si="2"/>
        <v>88888.888888888861</v>
      </c>
      <c r="C27" s="49">
        <f t="shared" si="3"/>
        <v>399999.99999999988</v>
      </c>
      <c r="D27" s="50">
        <f t="shared" si="0"/>
        <v>311111.11111111101</v>
      </c>
      <c r="G27" s="18">
        <f t="shared" si="4"/>
        <v>170000</v>
      </c>
    </row>
    <row r="28" spans="1:7" x14ac:dyDescent="0.25">
      <c r="A28" s="48">
        <f t="shared" si="1"/>
        <v>24</v>
      </c>
      <c r="B28" s="49">
        <f t="shared" si="2"/>
        <v>77777.777777777752</v>
      </c>
      <c r="C28" s="49">
        <f t="shared" si="3"/>
        <v>311111.11111111101</v>
      </c>
      <c r="D28" s="50">
        <f t="shared" si="0"/>
        <v>233333.33333333326</v>
      </c>
      <c r="G28" s="18">
        <f t="shared" si="4"/>
        <v>170000</v>
      </c>
    </row>
    <row r="29" spans="1:7" x14ac:dyDescent="0.25">
      <c r="A29" s="48">
        <f t="shared" si="1"/>
        <v>25</v>
      </c>
      <c r="B29" s="49">
        <f t="shared" si="2"/>
        <v>66666.666666666642</v>
      </c>
      <c r="C29" s="49">
        <f t="shared" si="3"/>
        <v>233333.33333333326</v>
      </c>
      <c r="D29" s="50">
        <f t="shared" si="0"/>
        <v>166666.66666666663</v>
      </c>
      <c r="G29" s="18">
        <f t="shared" si="4"/>
        <v>170000</v>
      </c>
    </row>
    <row r="30" spans="1:7" x14ac:dyDescent="0.25">
      <c r="A30" s="48">
        <f t="shared" si="1"/>
        <v>26</v>
      </c>
      <c r="B30" s="49">
        <f t="shared" si="2"/>
        <v>55555.55555555554</v>
      </c>
      <c r="C30" s="49">
        <f t="shared" si="3"/>
        <v>166666.66666666663</v>
      </c>
      <c r="D30" s="50">
        <f t="shared" si="0"/>
        <v>111111.11111111109</v>
      </c>
      <c r="G30" s="18">
        <f t="shared" si="4"/>
        <v>170000</v>
      </c>
    </row>
    <row r="31" spans="1:7" x14ac:dyDescent="0.25">
      <c r="A31" s="48">
        <f t="shared" si="1"/>
        <v>27</v>
      </c>
      <c r="B31" s="49">
        <f t="shared" si="2"/>
        <v>44444.444444444438</v>
      </c>
      <c r="C31" s="49">
        <f t="shared" si="3"/>
        <v>111111.11111111109</v>
      </c>
      <c r="D31" s="50">
        <f t="shared" si="0"/>
        <v>66666.666666666657</v>
      </c>
      <c r="G31" s="18">
        <f t="shared" si="4"/>
        <v>170000</v>
      </c>
    </row>
    <row r="32" spans="1:7" x14ac:dyDescent="0.25">
      <c r="A32" s="48">
        <f t="shared" si="1"/>
        <v>28</v>
      </c>
      <c r="B32" s="49">
        <f t="shared" si="2"/>
        <v>33333.333333333328</v>
      </c>
      <c r="C32" s="49">
        <f t="shared" si="3"/>
        <v>66666.666666666657</v>
      </c>
      <c r="D32" s="50">
        <f t="shared" si="0"/>
        <v>33333.333333333328</v>
      </c>
      <c r="G32" s="18">
        <f t="shared" si="4"/>
        <v>170000</v>
      </c>
    </row>
    <row r="33" spans="1:7" x14ac:dyDescent="0.25">
      <c r="A33" s="48">
        <f t="shared" si="1"/>
        <v>29</v>
      </c>
      <c r="B33" s="49">
        <f t="shared" si="2"/>
        <v>22222.222222222219</v>
      </c>
      <c r="C33" s="49">
        <f t="shared" si="3"/>
        <v>33333.333333333328</v>
      </c>
      <c r="D33" s="50">
        <f t="shared" si="0"/>
        <v>11111.111111111109</v>
      </c>
      <c r="G33" s="18">
        <f t="shared" si="4"/>
        <v>170000</v>
      </c>
    </row>
    <row r="34" spans="1:7" x14ac:dyDescent="0.25">
      <c r="A34" s="48">
        <f t="shared" si="1"/>
        <v>30</v>
      </c>
      <c r="B34" s="49">
        <f t="shared" si="2"/>
        <v>11111.111111111109</v>
      </c>
      <c r="C34" s="49">
        <f t="shared" si="3"/>
        <v>11111.111111111109</v>
      </c>
      <c r="D34" s="50">
        <f t="shared" si="0"/>
        <v>0</v>
      </c>
      <c r="G34" s="18">
        <f t="shared" si="4"/>
        <v>170000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5</vt:i4>
      </vt:variant>
    </vt:vector>
  </HeadingPairs>
  <TitlesOfParts>
    <vt:vector size="7" baseType="lpstr">
      <vt:lpstr>simulace investice</vt:lpstr>
      <vt:lpstr>odpisy zrychlené</vt:lpstr>
      <vt:lpstr>jistina</vt:lpstr>
      <vt:lpstr>kupnicena</vt:lpstr>
      <vt:lpstr>sazba</vt:lpstr>
      <vt:lpstr>splatnost</vt:lpstr>
      <vt:lpstr>tax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Ing. Marek Čačka, MBA</dc:creator>
  <cp:keywords/>
  <dc:description/>
  <cp:lastModifiedBy>Ing. Marek Čačka, MBA</cp:lastModifiedBy>
  <cp:revision/>
  <dcterms:created xsi:type="dcterms:W3CDTF">2025-09-11T07:09:00Z</dcterms:created>
  <dcterms:modified xsi:type="dcterms:W3CDTF">2025-11-05T21:05:28Z</dcterms:modified>
  <cp:category/>
  <cp:contentStatus/>
</cp:coreProperties>
</file>